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68" windowWidth="15180" windowHeight="7860" activeTab="0"/>
  </bookViews>
  <sheets>
    <sheet name="Забайкальский край" sheetId="1" r:id="rId1"/>
  </sheets>
  <definedNames>
    <definedName name="_xlnm.Print_Area" localSheetId="0">'Забайкальский край'!$A$1:$G$158</definedName>
  </definedNames>
  <calcPr fullCalcOnLoad="1"/>
</workbook>
</file>

<file path=xl/sharedStrings.xml><?xml version="1.0" encoding="utf-8"?>
<sst xmlns="http://schemas.openxmlformats.org/spreadsheetml/2006/main" count="185" uniqueCount="72">
  <si>
    <t>темп роста</t>
  </si>
  <si>
    <t>удельный вес, % в налоговых пост.</t>
  </si>
  <si>
    <t>сумма</t>
  </si>
  <si>
    <t xml:space="preserve"> %</t>
  </si>
  <si>
    <t>Налог на прибыль</t>
  </si>
  <si>
    <t xml:space="preserve">Налог на доходы физических лиц </t>
  </si>
  <si>
    <t xml:space="preserve">Налог на добавленную стоимость  </t>
  </si>
  <si>
    <t>Налог на добавленную стоимость  (Беларусь)</t>
  </si>
  <si>
    <t xml:space="preserve">Акцизы </t>
  </si>
  <si>
    <t>в т.ч. на алкогольную и спиртосодержащую продукцию</t>
  </si>
  <si>
    <t xml:space="preserve">         на пиво</t>
  </si>
  <si>
    <t xml:space="preserve">Платежи за пользование природными ресурсами </t>
  </si>
  <si>
    <t xml:space="preserve">Налог на имущество физических лиц  </t>
  </si>
  <si>
    <t>Налог на имущество организаций</t>
  </si>
  <si>
    <t>Транспортный налог</t>
  </si>
  <si>
    <t>Земельный налог</t>
  </si>
  <si>
    <t>Налог на игорный бизнес</t>
  </si>
  <si>
    <t>Госпошлина</t>
  </si>
  <si>
    <t>Задолженность по отмененным налогам и сборам</t>
  </si>
  <si>
    <t>в том числе</t>
  </si>
  <si>
    <t>Неналоговые доходы</t>
  </si>
  <si>
    <t>тыс.руб.</t>
  </si>
  <si>
    <t>удельный вес, %</t>
  </si>
  <si>
    <t>Всего по налоговым и другим доходам, включая ЕСН в федеральный бюджет</t>
  </si>
  <si>
    <t>Единый социальный налог, зачисляемый в федеральный бюджет</t>
  </si>
  <si>
    <t>Платежи за пользование природными ресурсами</t>
  </si>
  <si>
    <t>Всего по налоговым платежам и другим доходам</t>
  </si>
  <si>
    <t>Налог на имущество физических лиц</t>
  </si>
  <si>
    <t xml:space="preserve">Налог на имущество организаций </t>
  </si>
  <si>
    <t>Налоги со специальным налоговым режимом</t>
  </si>
  <si>
    <t xml:space="preserve">          единый налог на вмененный доход</t>
  </si>
  <si>
    <t>в т.ч. налог, взимаемый с упрощенной системы налогообложения</t>
  </si>
  <si>
    <t xml:space="preserve">          единый сельскохозяйственный налог </t>
  </si>
  <si>
    <t xml:space="preserve">          водный налог</t>
  </si>
  <si>
    <t>в т.ч. единый налог на вмененный доход</t>
  </si>
  <si>
    <t xml:space="preserve"> по состоянию на   </t>
  </si>
  <si>
    <t xml:space="preserve">   года</t>
  </si>
  <si>
    <t>в т.ч. с организаций</t>
  </si>
  <si>
    <t xml:space="preserve">          с физических лиц</t>
  </si>
  <si>
    <t xml:space="preserve">                 консолидированный бюджет</t>
  </si>
  <si>
    <t xml:space="preserve">          сбор за пользование объектами животного мира</t>
  </si>
  <si>
    <t>          налог, взимаемый в связи с применением патентной системы налогообложения</t>
  </si>
  <si>
    <t xml:space="preserve">         водный налог</t>
  </si>
  <si>
    <t xml:space="preserve">в т.ч. НДПИ,  из которого </t>
  </si>
  <si>
    <t>                   налог на добычу общераспространенных полезных ископаемых</t>
  </si>
  <si>
    <t>                   налог на добычу прочих полезных ископаемых</t>
  </si>
  <si>
    <t xml:space="preserve">                   налог на добычу полезных ископаемых в виде угля</t>
  </si>
  <si>
    <t>Всего во внебюджетные фонды</t>
  </si>
  <si>
    <t>Всего по налоговым платежам и другим доходам, включая внебюджетные фонды</t>
  </si>
  <si>
    <t>в том числе во все уровни бюджетов</t>
  </si>
  <si>
    <t xml:space="preserve">          сборы за пользование объектами животного мира и за пользование объектами водных биологических ресурсов</t>
  </si>
  <si>
    <t xml:space="preserve">Динамика поступления налогов и сборов по Забайкальскому краю </t>
  </si>
  <si>
    <t>         с физических лиц</t>
  </si>
  <si>
    <t>в т.ч. на авиационный керосин</t>
  </si>
  <si>
    <t>в т.ч. на пиво</t>
  </si>
  <si>
    <t>тыс. руб.</t>
  </si>
  <si>
    <t>    из них</t>
  </si>
  <si>
    <t>    задолженность по налогам и взносам на социальные нужды и налогам на совокупный доход</t>
  </si>
  <si>
    <t>         Пенсионный фонд РФ</t>
  </si>
  <si>
    <t xml:space="preserve">         Фонд обязательного медицинского страхования</t>
  </si>
  <si>
    <t xml:space="preserve">         Фонд социального страхования РФ</t>
  </si>
  <si>
    <t>    доходы по страховым взносам на  обязательное социальное страхование</t>
  </si>
  <si>
    <t>         на обязательное пенсионное страхование,  зачисляемые в ПФ РФ</t>
  </si>
  <si>
    <t>         на обязательное социальное страхование на случай временной нетрудоспособности и в связи с материнством</t>
  </si>
  <si>
    <t>         на обязательное медицинское страхование работающего населения, зачисляемые в бюджет ФФОМС</t>
  </si>
  <si>
    <t>НАЛОГ НА ПРОФЕССИОНАЛЬНЫЙ ДОХОД</t>
  </si>
  <si>
    <t>ЕДИНЫЙ НАЛОГОВЫЙ ПЛАТЕЖ ФИЗИЧЕСКОГО ЛИЦА</t>
  </si>
  <si>
    <t>01.05.2019</t>
  </si>
  <si>
    <t>январь-апрель</t>
  </si>
  <si>
    <t>2018г.</t>
  </si>
  <si>
    <t>2019г.</t>
  </si>
  <si>
    <t>0000  В ФНС за Забайкальский край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</si>
</sst>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* #,##0_);_(* \(#,##0\);_(* &quot;-&quot;_);_(@_)"/>
    <numFmt numFmtId="174" formatCode="#,##0.0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51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NTCourierVK/Cyrillic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6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54" applyFont="1">
      <alignment/>
      <protection/>
    </xf>
    <xf numFmtId="0" fontId="5" fillId="0" borderId="0" xfId="54" applyFont="1">
      <alignment/>
      <protection/>
    </xf>
    <xf numFmtId="3" fontId="0" fillId="0" borderId="0" xfId="54" applyNumberFormat="1" applyFont="1" applyAlignment="1">
      <alignment/>
      <protection/>
    </xf>
    <xf numFmtId="3" fontId="6" fillId="0" borderId="0" xfId="54" applyNumberFormat="1" applyFont="1" applyBorder="1" applyAlignment="1">
      <alignment horizontal="right"/>
      <protection/>
    </xf>
    <xf numFmtId="0" fontId="0" fillId="0" borderId="10" xfId="54" applyFont="1" applyBorder="1">
      <alignment/>
      <protection/>
    </xf>
    <xf numFmtId="0" fontId="0" fillId="0" borderId="11" xfId="54" applyFont="1" applyBorder="1" applyAlignment="1">
      <alignment wrapText="1"/>
      <protection/>
    </xf>
    <xf numFmtId="3" fontId="0" fillId="0" borderId="12" xfId="54" applyNumberFormat="1" applyFont="1" applyBorder="1" applyAlignment="1">
      <alignment horizontal="center" wrapText="1"/>
      <protection/>
    </xf>
    <xf numFmtId="172" fontId="0" fillId="0" borderId="10" xfId="54" applyNumberFormat="1" applyFont="1" applyBorder="1" applyAlignment="1">
      <alignment horizontal="center"/>
      <protection/>
    </xf>
    <xf numFmtId="172" fontId="0" fillId="0" borderId="12" xfId="54" applyNumberFormat="1" applyFont="1" applyBorder="1" applyAlignment="1">
      <alignment horizontal="center"/>
      <protection/>
    </xf>
    <xf numFmtId="0" fontId="0" fillId="0" borderId="13" xfId="54" applyFont="1" applyBorder="1" applyAlignment="1">
      <alignment vertical="center" wrapText="1"/>
      <protection/>
    </xf>
    <xf numFmtId="3" fontId="6" fillId="0" borderId="14" xfId="54" applyNumberFormat="1" applyFont="1" applyBorder="1" applyAlignment="1">
      <alignment horizontal="right" wrapText="1"/>
      <protection/>
    </xf>
    <xf numFmtId="3" fontId="0" fillId="0" borderId="14" xfId="54" applyNumberFormat="1" applyFont="1" applyBorder="1" applyAlignment="1">
      <alignment/>
      <protection/>
    </xf>
    <xf numFmtId="172" fontId="0" fillId="0" borderId="14" xfId="54" applyNumberFormat="1" applyFont="1" applyBorder="1" applyAlignment="1">
      <alignment horizontal="center" wrapText="1"/>
      <protection/>
    </xf>
    <xf numFmtId="0" fontId="0" fillId="0" borderId="14" xfId="54" applyFont="1" applyBorder="1" applyAlignment="1">
      <alignment vertical="center" wrapText="1"/>
      <protection/>
    </xf>
    <xf numFmtId="3" fontId="6" fillId="0" borderId="13" xfId="54" applyNumberFormat="1" applyFont="1" applyBorder="1" applyAlignment="1">
      <alignment horizontal="right" wrapText="1"/>
      <protection/>
    </xf>
    <xf numFmtId="3" fontId="0" fillId="0" borderId="13" xfId="54" applyNumberFormat="1" applyFont="1" applyBorder="1" applyAlignment="1">
      <alignment/>
      <protection/>
    </xf>
    <xf numFmtId="172" fontId="0" fillId="0" borderId="13" xfId="54" applyNumberFormat="1" applyFont="1" applyBorder="1" applyAlignment="1">
      <alignment horizontal="right" wrapText="1"/>
      <protection/>
    </xf>
    <xf numFmtId="172" fontId="0" fillId="0" borderId="13" xfId="54" applyNumberFormat="1" applyFont="1" applyBorder="1" applyAlignment="1">
      <alignment horizontal="center" wrapText="1"/>
      <protection/>
    </xf>
    <xf numFmtId="0" fontId="0" fillId="0" borderId="13" xfId="54" applyFont="1" applyBorder="1" applyAlignment="1">
      <alignment vertical="center"/>
      <protection/>
    </xf>
    <xf numFmtId="0" fontId="0" fillId="0" borderId="13" xfId="54" applyFont="1" applyBorder="1" applyAlignment="1">
      <alignment vertical="center" wrapText="1" shrinkToFit="1"/>
      <protection/>
    </xf>
    <xf numFmtId="3" fontId="0" fillId="0" borderId="15" xfId="54" applyNumberFormat="1" applyFont="1" applyBorder="1" applyAlignment="1">
      <alignment horizontal="right"/>
      <protection/>
    </xf>
    <xf numFmtId="0" fontId="0" fillId="0" borderId="16" xfId="54" applyFont="1" applyBorder="1" applyAlignment="1">
      <alignment vertical="center" wrapText="1"/>
      <protection/>
    </xf>
    <xf numFmtId="0" fontId="0" fillId="0" borderId="17" xfId="54" applyFont="1" applyBorder="1" applyAlignment="1">
      <alignment vertical="center" wrapText="1"/>
      <protection/>
    </xf>
    <xf numFmtId="3" fontId="6" fillId="0" borderId="17" xfId="54" applyNumberFormat="1" applyFont="1" applyBorder="1" applyAlignment="1">
      <alignment horizontal="right" wrapText="1"/>
      <protection/>
    </xf>
    <xf numFmtId="172" fontId="0" fillId="0" borderId="17" xfId="54" applyNumberFormat="1" applyFont="1" applyBorder="1" applyAlignment="1">
      <alignment horizontal="right" wrapText="1"/>
      <protection/>
    </xf>
    <xf numFmtId="172" fontId="0" fillId="0" borderId="17" xfId="54" applyNumberFormat="1" applyFont="1" applyBorder="1" applyAlignment="1">
      <alignment horizontal="center" wrapText="1"/>
      <protection/>
    </xf>
    <xf numFmtId="0" fontId="0" fillId="0" borderId="0" xfId="54" applyFont="1" applyBorder="1" applyAlignment="1">
      <alignment vertical="center" wrapText="1"/>
      <protection/>
    </xf>
    <xf numFmtId="3" fontId="6" fillId="0" borderId="0" xfId="54" applyNumberFormat="1" applyFont="1" applyBorder="1" applyAlignment="1">
      <alignment horizontal="right" wrapText="1"/>
      <protection/>
    </xf>
    <xf numFmtId="3" fontId="0" fillId="0" borderId="0" xfId="54" applyNumberFormat="1" applyFont="1" applyBorder="1" applyAlignment="1">
      <alignment/>
      <protection/>
    </xf>
    <xf numFmtId="172" fontId="0" fillId="0" borderId="0" xfId="54" applyNumberFormat="1" applyFont="1" applyBorder="1" applyAlignment="1">
      <alignment horizontal="right" wrapText="1"/>
      <protection/>
    </xf>
    <xf numFmtId="172" fontId="0" fillId="0" borderId="0" xfId="54" applyNumberFormat="1" applyFont="1" applyBorder="1" applyAlignment="1">
      <alignment horizontal="center" wrapText="1"/>
      <protection/>
    </xf>
    <xf numFmtId="3" fontId="0" fillId="0" borderId="18" xfId="54" applyNumberFormat="1" applyFont="1" applyBorder="1" applyAlignment="1">
      <alignment/>
      <protection/>
    </xf>
    <xf numFmtId="172" fontId="0" fillId="0" borderId="18" xfId="54" applyNumberFormat="1" applyFont="1" applyBorder="1" applyAlignment="1">
      <alignment horizontal="right" wrapText="1"/>
      <protection/>
    </xf>
    <xf numFmtId="172" fontId="0" fillId="0" borderId="0" xfId="54" applyNumberFormat="1" applyFont="1" applyAlignment="1">
      <alignment/>
      <protection/>
    </xf>
    <xf numFmtId="172" fontId="0" fillId="0" borderId="0" xfId="54" applyNumberFormat="1" applyFont="1" applyAlignment="1">
      <alignment horizontal="right"/>
      <protection/>
    </xf>
    <xf numFmtId="0" fontId="0" fillId="0" borderId="0" xfId="54" applyFont="1" applyAlignment="1">
      <alignment vertical="center" wrapText="1"/>
      <protection/>
    </xf>
    <xf numFmtId="0" fontId="5" fillId="0" borderId="19" xfId="54" applyFont="1" applyBorder="1" applyAlignment="1">
      <alignment vertical="center" wrapText="1"/>
      <protection/>
    </xf>
    <xf numFmtId="3" fontId="0" fillId="0" borderId="13" xfId="54" applyNumberFormat="1" applyFont="1" applyBorder="1" applyAlignment="1">
      <alignment horizontal="right"/>
      <protection/>
    </xf>
    <xf numFmtId="0" fontId="0" fillId="0" borderId="13" xfId="54" applyNumberFormat="1" applyFont="1" applyBorder="1" applyAlignment="1">
      <alignment horizontal="left" vertical="center" wrapText="1"/>
      <protection/>
    </xf>
    <xf numFmtId="3" fontId="0" fillId="0" borderId="17" xfId="54" applyNumberFormat="1" applyFont="1" applyBorder="1" applyAlignment="1">
      <alignment horizontal="right"/>
      <protection/>
    </xf>
    <xf numFmtId="3" fontId="6" fillId="0" borderId="0" xfId="54" applyNumberFormat="1" applyFont="1" applyAlignment="1">
      <alignment horizontal="right" wrapText="1"/>
      <protection/>
    </xf>
    <xf numFmtId="3" fontId="0" fillId="0" borderId="0" xfId="54" applyNumberFormat="1" applyFont="1" applyAlignment="1">
      <alignment horizontal="right" wrapText="1"/>
      <protection/>
    </xf>
    <xf numFmtId="3" fontId="0" fillId="0" borderId="0" xfId="54" applyNumberFormat="1" applyFont="1" applyAlignment="1">
      <alignment wrapText="1"/>
      <protection/>
    </xf>
    <xf numFmtId="0" fontId="0" fillId="0" borderId="0" xfId="54" applyFont="1" applyAlignment="1">
      <alignment wrapText="1"/>
      <protection/>
    </xf>
    <xf numFmtId="3" fontId="6" fillId="0" borderId="0" xfId="54" applyNumberFormat="1" applyFont="1" applyAlignment="1">
      <alignment horizontal="right"/>
      <protection/>
    </xf>
    <xf numFmtId="3" fontId="0" fillId="0" borderId="0" xfId="54" applyNumberFormat="1" applyFont="1" applyAlignment="1">
      <alignment horizontal="right"/>
      <protection/>
    </xf>
    <xf numFmtId="0" fontId="0" fillId="0" borderId="20" xfId="54" applyFont="1" applyBorder="1" applyAlignment="1">
      <alignment wrapText="1"/>
      <protection/>
    </xf>
    <xf numFmtId="3" fontId="0" fillId="0" borderId="21" xfId="54" applyNumberFormat="1" applyFont="1" applyBorder="1" applyAlignment="1">
      <alignment horizontal="center" wrapText="1"/>
      <protection/>
    </xf>
    <xf numFmtId="3" fontId="0" fillId="0" borderId="15" xfId="54" applyNumberFormat="1" applyFont="1" applyBorder="1" applyAlignment="1">
      <alignment/>
      <protection/>
    </xf>
    <xf numFmtId="3" fontId="0" fillId="0" borderId="22" xfId="54" applyNumberFormat="1" applyFont="1" applyBorder="1" applyAlignment="1">
      <alignment/>
      <protection/>
    </xf>
    <xf numFmtId="3" fontId="0" fillId="0" borderId="23" xfId="54" applyNumberFormat="1" applyFont="1" applyBorder="1" applyAlignment="1">
      <alignment/>
      <protection/>
    </xf>
    <xf numFmtId="174" fontId="0" fillId="0" borderId="0" xfId="54" applyNumberFormat="1" applyFont="1" applyAlignment="1">
      <alignment/>
      <protection/>
    </xf>
    <xf numFmtId="3" fontId="0" fillId="0" borderId="0" xfId="54" applyNumberFormat="1" applyFont="1" applyBorder="1" applyAlignment="1">
      <alignment horizontal="right"/>
      <protection/>
    </xf>
    <xf numFmtId="3" fontId="6" fillId="0" borderId="24" xfId="54" applyNumberFormat="1" applyFont="1" applyBorder="1" applyAlignment="1">
      <alignment horizontal="right" wrapText="1"/>
      <protection/>
    </xf>
    <xf numFmtId="0" fontId="0" fillId="0" borderId="0" xfId="54" applyFont="1" applyAlignment="1">
      <alignment horizontal="right" wrapText="1"/>
      <protection/>
    </xf>
    <xf numFmtId="0" fontId="0" fillId="0" borderId="10" xfId="54" applyFont="1" applyBorder="1" applyAlignment="1">
      <alignment horizontal="center"/>
      <protection/>
    </xf>
    <xf numFmtId="3" fontId="0" fillId="0" borderId="10" xfId="54" applyNumberFormat="1" applyFont="1" applyBorder="1" applyAlignment="1">
      <alignment horizontal="center" wrapText="1"/>
      <protection/>
    </xf>
    <xf numFmtId="0" fontId="0" fillId="0" borderId="20" xfId="54" applyFont="1" applyBorder="1" applyAlignment="1">
      <alignment horizontal="center" wrapText="1"/>
      <protection/>
    </xf>
    <xf numFmtId="3" fontId="0" fillId="0" borderId="20" xfId="54" applyNumberFormat="1" applyFont="1" applyBorder="1" applyAlignment="1">
      <alignment horizontal="center" wrapText="1"/>
      <protection/>
    </xf>
    <xf numFmtId="3" fontId="0" fillId="0" borderId="13" xfId="54" applyNumberFormat="1" applyFont="1" applyBorder="1" applyAlignment="1">
      <alignment horizontal="right" wrapText="1"/>
      <protection/>
    </xf>
    <xf numFmtId="2" fontId="0" fillId="0" borderId="13" xfId="54" applyNumberFormat="1" applyFont="1" applyBorder="1" applyAlignment="1">
      <alignment horizontal="center" wrapText="1"/>
      <protection/>
    </xf>
    <xf numFmtId="3" fontId="0" fillId="0" borderId="15" xfId="54" applyNumberFormat="1" applyFont="1" applyFill="1" applyBorder="1" applyAlignment="1">
      <alignment/>
      <protection/>
    </xf>
    <xf numFmtId="0" fontId="0" fillId="0" borderId="17" xfId="54" applyNumberFormat="1" applyFont="1" applyBorder="1" applyAlignment="1">
      <alignment horizontal="left" vertical="center" wrapText="1"/>
      <protection/>
    </xf>
    <xf numFmtId="3" fontId="0" fillId="0" borderId="17" xfId="54" applyNumberFormat="1" applyFont="1" applyBorder="1" applyAlignment="1">
      <alignment horizontal="right" wrapText="1"/>
      <protection/>
    </xf>
    <xf numFmtId="2" fontId="0" fillId="0" borderId="17" xfId="54" applyNumberFormat="1" applyFont="1" applyBorder="1" applyAlignment="1">
      <alignment horizontal="center" wrapText="1"/>
      <protection/>
    </xf>
    <xf numFmtId="0" fontId="0" fillId="0" borderId="0" xfId="54" applyNumberFormat="1" applyFont="1" applyFill="1" applyBorder="1" applyAlignment="1">
      <alignment horizontal="right" vertical="center" wrapText="1"/>
      <protection/>
    </xf>
    <xf numFmtId="3" fontId="6" fillId="0" borderId="0" xfId="54" applyNumberFormat="1" applyFont="1" applyFill="1" applyBorder="1" applyAlignment="1">
      <alignment horizontal="right" wrapText="1"/>
      <protection/>
    </xf>
    <xf numFmtId="3" fontId="0" fillId="0" borderId="0" xfId="54" applyNumberFormat="1" applyFont="1" applyFill="1" applyBorder="1" applyAlignment="1">
      <alignment horizontal="right" wrapText="1"/>
      <protection/>
    </xf>
    <xf numFmtId="172" fontId="0" fillId="0" borderId="0" xfId="54" applyNumberFormat="1" applyFont="1" applyFill="1" applyBorder="1" applyAlignment="1">
      <alignment horizontal="center" wrapText="1"/>
      <protection/>
    </xf>
    <xf numFmtId="2" fontId="0" fillId="0" borderId="0" xfId="54" applyNumberFormat="1" applyFont="1" applyBorder="1" applyAlignment="1">
      <alignment horizontal="center" wrapText="1"/>
      <protection/>
    </xf>
    <xf numFmtId="0" fontId="0" fillId="0" borderId="0" xfId="54" applyNumberFormat="1" applyFont="1" applyBorder="1" applyAlignment="1">
      <alignment vertical="center" wrapText="1"/>
      <protection/>
    </xf>
    <xf numFmtId="0" fontId="0" fillId="0" borderId="0" xfId="54" applyFont="1" applyFill="1" applyBorder="1" applyAlignment="1">
      <alignment horizontal="right" wrapText="1"/>
      <protection/>
    </xf>
    <xf numFmtId="0" fontId="0" fillId="0" borderId="0" xfId="54" applyFont="1" applyAlignment="1">
      <alignment/>
      <protection/>
    </xf>
    <xf numFmtId="0" fontId="0" fillId="0" borderId="0" xfId="54" applyFont="1" applyFill="1" applyBorder="1">
      <alignment/>
      <protection/>
    </xf>
    <xf numFmtId="0" fontId="0" fillId="0" borderId="0" xfId="54" applyFont="1" applyFill="1" applyBorder="1" applyAlignment="1">
      <alignment/>
      <protection/>
    </xf>
    <xf numFmtId="0" fontId="6" fillId="0" borderId="0" xfId="54" applyFont="1" applyAlignment="1">
      <alignment horizontal="right"/>
      <protection/>
    </xf>
    <xf numFmtId="3" fontId="5" fillId="0" borderId="19" xfId="54" applyNumberFormat="1" applyFont="1" applyBorder="1" applyAlignment="1">
      <alignment/>
      <protection/>
    </xf>
    <xf numFmtId="172" fontId="5" fillId="0" borderId="19" xfId="54" applyNumberFormat="1" applyFont="1" applyBorder="1" applyAlignment="1">
      <alignment horizontal="right" wrapText="1"/>
      <protection/>
    </xf>
    <xf numFmtId="3" fontId="9" fillId="0" borderId="19" xfId="54" applyNumberFormat="1" applyFont="1" applyBorder="1" applyAlignment="1">
      <alignment horizontal="right" wrapText="1"/>
      <protection/>
    </xf>
    <xf numFmtId="172" fontId="5" fillId="0" borderId="19" xfId="54" applyNumberFormat="1" applyFont="1" applyBorder="1" applyAlignment="1">
      <alignment horizontal="center" wrapText="1"/>
      <protection/>
    </xf>
    <xf numFmtId="3" fontId="5" fillId="0" borderId="25" xfId="54" applyNumberFormat="1" applyFont="1" applyBorder="1" applyAlignment="1">
      <alignment/>
      <protection/>
    </xf>
    <xf numFmtId="3" fontId="9" fillId="0" borderId="26" xfId="54" applyNumberFormat="1" applyFont="1" applyBorder="1" applyAlignment="1">
      <alignment horizontal="right" wrapText="1"/>
      <protection/>
    </xf>
    <xf numFmtId="0" fontId="5" fillId="0" borderId="19" xfId="54" applyNumberFormat="1" applyFont="1" applyBorder="1" applyAlignment="1">
      <alignment horizontal="left" vertical="center" wrapText="1"/>
      <protection/>
    </xf>
    <xf numFmtId="3" fontId="9" fillId="0" borderId="25" xfId="54" applyNumberFormat="1" applyFont="1" applyBorder="1" applyAlignment="1">
      <alignment horizontal="right" wrapText="1"/>
      <protection/>
    </xf>
    <xf numFmtId="3" fontId="6" fillId="0" borderId="10" xfId="54" applyNumberFormat="1" applyFont="1" applyBorder="1" applyAlignment="1">
      <alignment horizontal="center" wrapText="1"/>
      <protection/>
    </xf>
    <xf numFmtId="0" fontId="6" fillId="0" borderId="11" xfId="54" applyNumberFormat="1" applyFont="1" applyBorder="1" applyAlignment="1">
      <alignment horizontal="center" wrapText="1"/>
      <protection/>
    </xf>
    <xf numFmtId="3" fontId="6" fillId="0" borderId="11" xfId="54" applyNumberFormat="1" applyFont="1" applyBorder="1" applyAlignment="1">
      <alignment horizontal="center" wrapText="1"/>
      <protection/>
    </xf>
    <xf numFmtId="0" fontId="0" fillId="0" borderId="11" xfId="54" applyFont="1" applyBorder="1" applyAlignment="1">
      <alignment horizontal="center" wrapText="1"/>
      <protection/>
    </xf>
    <xf numFmtId="3" fontId="0" fillId="0" borderId="0" xfId="54" applyNumberFormat="1" applyFont="1" applyProtection="1">
      <alignment/>
      <protection/>
    </xf>
    <xf numFmtId="174" fontId="5" fillId="0" borderId="19" xfId="54" applyNumberFormat="1" applyFont="1" applyBorder="1" applyAlignment="1">
      <alignment horizontal="right" wrapText="1"/>
      <protection/>
    </xf>
    <xf numFmtId="174" fontId="0" fillId="0" borderId="14" xfId="54" applyNumberFormat="1" applyFont="1" applyBorder="1" applyAlignment="1">
      <alignment horizontal="right" wrapText="1"/>
      <protection/>
    </xf>
    <xf numFmtId="174" fontId="0" fillId="0" borderId="13" xfId="54" applyNumberFormat="1" applyFont="1" applyBorder="1" applyAlignment="1">
      <alignment horizontal="right" wrapText="1"/>
      <protection/>
    </xf>
    <xf numFmtId="174" fontId="0" fillId="0" borderId="17" xfId="54" applyNumberFormat="1" applyFont="1" applyBorder="1" applyAlignment="1">
      <alignment horizontal="right" wrapText="1"/>
      <protection/>
    </xf>
    <xf numFmtId="0" fontId="10" fillId="0" borderId="0" xfId="54" applyFont="1" applyAlignment="1">
      <alignment/>
      <protection/>
    </xf>
    <xf numFmtId="0" fontId="10" fillId="0" borderId="0" xfId="54" applyFont="1" applyAlignment="1">
      <alignment horizontal="right"/>
      <protection/>
    </xf>
    <xf numFmtId="14" fontId="10" fillId="0" borderId="18" xfId="54" applyNumberFormat="1" applyFont="1" applyBorder="1" applyAlignment="1">
      <alignment horizontal="center"/>
      <protection/>
    </xf>
    <xf numFmtId="0" fontId="0" fillId="0" borderId="12" xfId="54" applyFont="1" applyBorder="1" applyAlignment="1">
      <alignment horizontal="center" wrapText="1"/>
      <protection/>
    </xf>
    <xf numFmtId="0" fontId="5" fillId="0" borderId="19" xfId="54" applyFont="1" applyBorder="1" applyAlignment="1">
      <alignment wrapText="1"/>
      <protection/>
    </xf>
    <xf numFmtId="3" fontId="5" fillId="0" borderId="25" xfId="54" applyNumberFormat="1" applyFont="1" applyBorder="1" applyAlignment="1">
      <alignment horizontal="right" wrapText="1"/>
      <protection/>
    </xf>
    <xf numFmtId="0" fontId="11" fillId="0" borderId="17" xfId="54" applyFont="1" applyBorder="1" applyAlignment="1">
      <alignment wrapText="1"/>
      <protection/>
    </xf>
    <xf numFmtId="3" fontId="12" fillId="0" borderId="17" xfId="54" applyNumberFormat="1" applyFont="1" applyBorder="1" applyAlignment="1">
      <alignment/>
      <protection/>
    </xf>
    <xf numFmtId="3" fontId="0" fillId="0" borderId="14" xfId="54" applyNumberFormat="1" applyFont="1" applyBorder="1" applyAlignment="1">
      <alignment horizontal="right"/>
      <protection/>
    </xf>
    <xf numFmtId="174" fontId="8" fillId="0" borderId="0" xfId="54" applyNumberFormat="1" applyFont="1" applyAlignment="1">
      <alignment/>
      <protection/>
    </xf>
    <xf numFmtId="174" fontId="0" fillId="0" borderId="0" xfId="54" applyNumberFormat="1" applyFont="1" applyBorder="1" applyAlignment="1">
      <alignment horizontal="center"/>
      <protection/>
    </xf>
    <xf numFmtId="3" fontId="14" fillId="0" borderId="0" xfId="54" applyNumberFormat="1" applyFont="1" applyBorder="1" applyAlignment="1">
      <alignment horizontal="right" wrapText="1"/>
      <protection/>
    </xf>
    <xf numFmtId="174" fontId="6" fillId="0" borderId="18" xfId="54" applyNumberFormat="1" applyFont="1" applyBorder="1" applyAlignment="1">
      <alignment horizontal="right"/>
      <protection/>
    </xf>
    <xf numFmtId="174" fontId="5" fillId="0" borderId="18" xfId="54" applyNumberFormat="1" applyFont="1" applyBorder="1">
      <alignment/>
      <protection/>
    </xf>
    <xf numFmtId="0" fontId="2" fillId="0" borderId="0" xfId="54" applyFont="1">
      <alignment/>
      <protection/>
    </xf>
    <xf numFmtId="3" fontId="0" fillId="0" borderId="0" xfId="54" applyNumberFormat="1" applyFont="1" applyBorder="1" applyAlignment="1">
      <alignment horizontal="right" wrapText="1"/>
      <protection/>
    </xf>
    <xf numFmtId="174" fontId="0" fillId="0" borderId="13" xfId="54" applyNumberFormat="1" applyFont="1" applyFill="1" applyBorder="1" applyAlignment="1">
      <alignment horizontal="right" wrapText="1"/>
      <protection/>
    </xf>
    <xf numFmtId="172" fontId="0" fillId="0" borderId="11" xfId="54" applyNumberFormat="1" applyFont="1" applyBorder="1" applyAlignment="1">
      <alignment horizontal="center" wrapText="1"/>
      <protection/>
    </xf>
    <xf numFmtId="3" fontId="0" fillId="0" borderId="15" xfId="54" applyNumberFormat="1" applyFont="1" applyBorder="1" applyAlignment="1">
      <alignment horizontal="right" wrapText="1"/>
      <protection/>
    </xf>
    <xf numFmtId="0" fontId="15" fillId="0" borderId="0" xfId="54" applyFont="1" applyAlignment="1">
      <alignment/>
      <protection/>
    </xf>
    <xf numFmtId="0" fontId="0" fillId="32" borderId="13" xfId="54" applyFont="1" applyFill="1" applyBorder="1" applyAlignment="1">
      <alignment vertical="center" wrapText="1"/>
      <protection/>
    </xf>
    <xf numFmtId="3" fontId="6" fillId="32" borderId="13" xfId="54" applyNumberFormat="1" applyFont="1" applyFill="1" applyBorder="1" applyAlignment="1">
      <alignment horizontal="right" wrapText="1"/>
      <protection/>
    </xf>
    <xf numFmtId="3" fontId="0" fillId="32" borderId="15" xfId="54" applyNumberFormat="1" applyFont="1" applyFill="1" applyBorder="1" applyAlignment="1">
      <alignment horizontal="right"/>
      <protection/>
    </xf>
    <xf numFmtId="3" fontId="0" fillId="32" borderId="13" xfId="54" applyNumberFormat="1" applyFont="1" applyFill="1" applyBorder="1" applyAlignment="1">
      <alignment/>
      <protection/>
    </xf>
    <xf numFmtId="174" fontId="0" fillId="32" borderId="13" xfId="54" applyNumberFormat="1" applyFont="1" applyFill="1" applyBorder="1" applyAlignment="1">
      <alignment horizontal="right" wrapText="1"/>
      <protection/>
    </xf>
    <xf numFmtId="0" fontId="0" fillId="32" borderId="13" xfId="54" applyFont="1" applyFill="1" applyBorder="1" applyAlignment="1">
      <alignment vertical="center"/>
      <protection/>
    </xf>
    <xf numFmtId="172" fontId="0" fillId="32" borderId="14" xfId="54" applyNumberFormat="1" applyFont="1" applyFill="1" applyBorder="1" applyAlignment="1">
      <alignment horizontal="center" wrapText="1"/>
      <protection/>
    </xf>
    <xf numFmtId="3" fontId="0" fillId="32" borderId="0" xfId="54" applyNumberFormat="1" applyFont="1" applyFill="1">
      <alignment/>
      <protection/>
    </xf>
    <xf numFmtId="0" fontId="0" fillId="32" borderId="0" xfId="54" applyFont="1" applyFill="1">
      <alignment/>
      <protection/>
    </xf>
    <xf numFmtId="0" fontId="0" fillId="32" borderId="16" xfId="54" applyFont="1" applyFill="1" applyBorder="1" applyAlignment="1">
      <alignment vertical="center" wrapText="1"/>
      <protection/>
    </xf>
    <xf numFmtId="174" fontId="12" fillId="0" borderId="17" xfId="54" applyNumberFormat="1" applyFont="1" applyBorder="1" applyAlignment="1">
      <alignment/>
      <protection/>
    </xf>
    <xf numFmtId="172" fontId="12" fillId="0" borderId="17" xfId="54" applyNumberFormat="1" applyFont="1" applyBorder="1" applyAlignment="1">
      <alignment horizontal="center"/>
      <protection/>
    </xf>
    <xf numFmtId="172" fontId="5" fillId="0" borderId="13" xfId="54" applyNumberFormat="1" applyFont="1" applyBorder="1" applyAlignment="1">
      <alignment horizontal="center"/>
      <protection/>
    </xf>
    <xf numFmtId="3" fontId="13" fillId="0" borderId="17" xfId="54" applyNumberFormat="1" applyFont="1" applyBorder="1" applyAlignment="1">
      <alignment/>
      <protection/>
    </xf>
    <xf numFmtId="0" fontId="5" fillId="0" borderId="12" xfId="54" applyFont="1" applyBorder="1" applyAlignment="1">
      <alignment vertical="center" wrapText="1"/>
      <protection/>
    </xf>
    <xf numFmtId="3" fontId="9" fillId="0" borderId="12" xfId="54" applyNumberFormat="1" applyFont="1" applyBorder="1" applyAlignment="1">
      <alignment horizontal="right" wrapText="1"/>
      <protection/>
    </xf>
    <xf numFmtId="3" fontId="5" fillId="0" borderId="12" xfId="54" applyNumberFormat="1" applyFont="1" applyBorder="1" applyAlignment="1">
      <alignment horizontal="right"/>
      <protection/>
    </xf>
    <xf numFmtId="174" fontId="5" fillId="0" borderId="12" xfId="54" applyNumberFormat="1" applyFont="1" applyBorder="1" applyAlignment="1">
      <alignment horizontal="right" wrapText="1"/>
      <protection/>
    </xf>
    <xf numFmtId="172" fontId="5" fillId="0" borderId="12" xfId="54" applyNumberFormat="1" applyFont="1" applyBorder="1" applyAlignment="1">
      <alignment horizontal="center" wrapText="1"/>
      <protection/>
    </xf>
    <xf numFmtId="3" fontId="0" fillId="0" borderId="17" xfId="54" applyNumberFormat="1" applyFont="1" applyBorder="1" applyAlignment="1">
      <alignment/>
      <protection/>
    </xf>
    <xf numFmtId="3" fontId="0" fillId="0" borderId="27" xfId="54" applyNumberFormat="1" applyFont="1" applyBorder="1" applyAlignment="1">
      <alignment/>
      <protection/>
    </xf>
    <xf numFmtId="172" fontId="0" fillId="0" borderId="11" xfId="54" applyNumberFormat="1" applyFont="1" applyBorder="1" applyAlignment="1">
      <alignment horizontal="right" wrapText="1"/>
      <protection/>
    </xf>
    <xf numFmtId="3" fontId="9" fillId="0" borderId="28" xfId="54" applyNumberFormat="1" applyFont="1" applyBorder="1" applyAlignment="1">
      <alignment horizontal="right" wrapText="1"/>
      <protection/>
    </xf>
    <xf numFmtId="3" fontId="5" fillId="0" borderId="28" xfId="54" applyNumberFormat="1" applyFont="1" applyBorder="1" applyAlignment="1">
      <alignment/>
      <protection/>
    </xf>
    <xf numFmtId="174" fontId="5" fillId="0" borderId="14" xfId="54" applyNumberFormat="1" applyFont="1" applyBorder="1" applyAlignment="1">
      <alignment horizontal="right" wrapText="1"/>
      <protection/>
    </xf>
    <xf numFmtId="172" fontId="5" fillId="0" borderId="14" xfId="54" applyNumberFormat="1" applyFont="1" applyBorder="1" applyAlignment="1">
      <alignment horizontal="center" wrapText="1"/>
      <protection/>
    </xf>
    <xf numFmtId="0" fontId="0" fillId="0" borderId="14" xfId="54" applyNumberFormat="1" applyFont="1" applyBorder="1" applyAlignment="1">
      <alignment horizontal="left" vertical="center" wrapText="1"/>
      <protection/>
    </xf>
    <xf numFmtId="0" fontId="5" fillId="0" borderId="0" xfId="54" applyNumberFormat="1" applyFont="1" applyFill="1" applyBorder="1" applyAlignment="1">
      <alignment horizontal="left" vertical="center" wrapText="1"/>
      <protection/>
    </xf>
    <xf numFmtId="3" fontId="0" fillId="32" borderId="15" xfId="54" applyNumberFormat="1" applyFont="1" applyFill="1" applyBorder="1" applyAlignment="1">
      <alignment/>
      <protection/>
    </xf>
    <xf numFmtId="172" fontId="0" fillId="32" borderId="13" xfId="54" applyNumberFormat="1" applyFont="1" applyFill="1" applyBorder="1" applyAlignment="1">
      <alignment horizontal="right" wrapText="1"/>
      <protection/>
    </xf>
    <xf numFmtId="172" fontId="0" fillId="32" borderId="13" xfId="54" applyNumberFormat="1" applyFont="1" applyFill="1" applyBorder="1" applyAlignment="1">
      <alignment horizontal="center" wrapText="1"/>
      <protection/>
    </xf>
    <xf numFmtId="0" fontId="0" fillId="0" borderId="16" xfId="54" applyFont="1" applyFill="1" applyBorder="1" applyAlignment="1">
      <alignment vertical="center" wrapText="1"/>
      <protection/>
    </xf>
    <xf numFmtId="3" fontId="6" fillId="0" borderId="24" xfId="54" applyNumberFormat="1" applyFont="1" applyFill="1" applyBorder="1" applyAlignment="1">
      <alignment horizontal="right" wrapText="1"/>
      <protection/>
    </xf>
    <xf numFmtId="3" fontId="0" fillId="0" borderId="22" xfId="54" applyNumberFormat="1" applyFont="1" applyFill="1" applyBorder="1" applyAlignment="1">
      <alignment/>
      <protection/>
    </xf>
    <xf numFmtId="172" fontId="0" fillId="0" borderId="13" xfId="54" applyNumberFormat="1" applyFont="1" applyFill="1" applyBorder="1" applyAlignment="1">
      <alignment horizontal="right" wrapText="1"/>
      <protection/>
    </xf>
    <xf numFmtId="172" fontId="0" fillId="0" borderId="13" xfId="54" applyNumberFormat="1" applyFont="1" applyFill="1" applyBorder="1" applyAlignment="1">
      <alignment horizontal="center" wrapText="1"/>
      <protection/>
    </xf>
    <xf numFmtId="0" fontId="0" fillId="0" borderId="0" xfId="54" applyFont="1" applyFill="1">
      <alignment/>
      <protection/>
    </xf>
    <xf numFmtId="3" fontId="6" fillId="0" borderId="29" xfId="54" applyNumberFormat="1" applyFont="1" applyBorder="1" applyAlignment="1">
      <alignment horizontal="right" wrapText="1"/>
      <protection/>
    </xf>
    <xf numFmtId="3" fontId="6" fillId="0" borderId="28" xfId="54" applyNumberFormat="1" applyFont="1" applyBorder="1" applyAlignment="1">
      <alignment horizontal="right" wrapText="1"/>
      <protection/>
    </xf>
    <xf numFmtId="3" fontId="0" fillId="0" borderId="30" xfId="54" applyNumberFormat="1" applyFont="1" applyBorder="1" applyAlignment="1">
      <alignment horizontal="center" wrapText="1"/>
      <protection/>
    </xf>
    <xf numFmtId="3" fontId="0" fillId="0" borderId="31" xfId="54" applyNumberFormat="1" applyFont="1" applyBorder="1" applyAlignment="1">
      <alignment horizontal="center" wrapText="1"/>
      <protection/>
    </xf>
    <xf numFmtId="0" fontId="7" fillId="0" borderId="0" xfId="54" applyFont="1" applyAlignment="1">
      <alignment horizontal="center" wrapText="1" shrinkToFit="1"/>
      <protection/>
    </xf>
    <xf numFmtId="0" fontId="10" fillId="0" borderId="0" xfId="54" applyFont="1" applyAlignment="1">
      <alignment horizontal="center"/>
      <protection/>
    </xf>
    <xf numFmtId="0" fontId="7" fillId="0" borderId="18" xfId="54" applyFont="1" applyBorder="1" applyAlignment="1">
      <alignment horizontal="center"/>
      <protection/>
    </xf>
    <xf numFmtId="172" fontId="0" fillId="0" borderId="32" xfId="54" applyNumberFormat="1" applyFont="1" applyBorder="1" applyAlignment="1">
      <alignment horizontal="center"/>
      <protection/>
    </xf>
    <xf numFmtId="172" fontId="0" fillId="0" borderId="31" xfId="54" applyNumberFormat="1" applyFont="1" applyBorder="1" applyAlignment="1">
      <alignment horizontal="center"/>
      <protection/>
    </xf>
    <xf numFmtId="3" fontId="0" fillId="0" borderId="32" xfId="54" applyNumberFormat="1" applyFont="1" applyBorder="1" applyAlignment="1">
      <alignment horizontal="center" wrapText="1"/>
      <protection/>
    </xf>
    <xf numFmtId="172" fontId="8" fillId="0" borderId="30" xfId="54" applyNumberFormat="1" applyFont="1" applyBorder="1" applyAlignment="1">
      <alignment horizontal="center" wrapText="1"/>
      <protection/>
    </xf>
    <xf numFmtId="172" fontId="8" fillId="0" borderId="31" xfId="54" applyNumberFormat="1" applyFont="1" applyBorder="1" applyAlignment="1">
      <alignment horizontal="center" wrapText="1"/>
      <protection/>
    </xf>
    <xf numFmtId="174" fontId="0" fillId="0" borderId="0" xfId="54" applyNumberFormat="1" applyFont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евраль с ТГК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5дней" xfId="62"/>
    <cellStyle name="Тысячи_5дней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9"/>
  <sheetViews>
    <sheetView tabSelected="1" view="pageBreakPreview" zoomScaleSheetLayoutView="100" zoomScalePageLayoutView="0" workbookViewId="0" topLeftCell="A1">
      <selection activeCell="D2" sqref="A1:G2"/>
    </sheetView>
  </sheetViews>
  <sheetFormatPr defaultColWidth="10.66015625" defaultRowHeight="12.75"/>
  <cols>
    <col min="1" max="1" width="72.16015625" style="1" customWidth="1"/>
    <col min="2" max="2" width="12.83203125" style="76" customWidth="1"/>
    <col min="3" max="3" width="13.33203125" style="46" customWidth="1"/>
    <col min="4" max="4" width="12" style="3" customWidth="1"/>
    <col min="5" max="5" width="10.33203125" style="73" bestFit="1" customWidth="1"/>
    <col min="6" max="6" width="10" style="73" customWidth="1"/>
    <col min="7" max="7" width="9" style="73" bestFit="1" customWidth="1"/>
    <col min="8" max="16384" width="10.66015625" style="1" customWidth="1"/>
  </cols>
  <sheetData>
    <row r="1" spans="1:7" ht="15">
      <c r="A1" s="156" t="s">
        <v>51</v>
      </c>
      <c r="B1" s="156"/>
      <c r="C1" s="156"/>
      <c r="D1" s="156"/>
      <c r="E1" s="156"/>
      <c r="F1" s="156"/>
      <c r="G1" s="156"/>
    </row>
    <row r="2" spans="1:7" ht="15.75" thickBot="1">
      <c r="A2" s="94"/>
      <c r="B2" s="95" t="s">
        <v>35</v>
      </c>
      <c r="C2" s="96" t="s">
        <v>67</v>
      </c>
      <c r="D2" s="94" t="s">
        <v>36</v>
      </c>
      <c r="E2" s="113"/>
      <c r="F2" s="94"/>
      <c r="G2" s="94"/>
    </row>
    <row r="3" spans="1:7" ht="12.75">
      <c r="A3" s="89" t="s">
        <v>71</v>
      </c>
      <c r="B3" s="4"/>
      <c r="C3" s="4"/>
      <c r="D3" s="104"/>
      <c r="E3" s="109"/>
      <c r="F3" s="105"/>
      <c r="G3" s="3"/>
    </row>
    <row r="4" spans="1:7" ht="15" thickBot="1">
      <c r="A4" s="157" t="s">
        <v>39</v>
      </c>
      <c r="B4" s="157"/>
      <c r="C4" s="157"/>
      <c r="D4" s="157"/>
      <c r="E4" s="157"/>
      <c r="F4" s="157"/>
      <c r="G4" s="103" t="s">
        <v>55</v>
      </c>
    </row>
    <row r="5" spans="1:7" ht="27.75" customHeight="1" thickBot="1">
      <c r="A5" s="5"/>
      <c r="B5" s="85" t="s">
        <v>68</v>
      </c>
      <c r="C5" s="85" t="s">
        <v>68</v>
      </c>
      <c r="D5" s="153" t="s">
        <v>0</v>
      </c>
      <c r="E5" s="154"/>
      <c r="F5" s="161" t="s">
        <v>1</v>
      </c>
      <c r="G5" s="162"/>
    </row>
    <row r="6" spans="1:7" ht="13.5" thickBot="1">
      <c r="A6" s="6"/>
      <c r="B6" s="86" t="s">
        <v>69</v>
      </c>
      <c r="C6" s="87" t="s">
        <v>70</v>
      </c>
      <c r="D6" s="7" t="s">
        <v>2</v>
      </c>
      <c r="E6" s="88" t="s">
        <v>3</v>
      </c>
      <c r="F6" s="8" t="str">
        <f>B6</f>
        <v>2018г.</v>
      </c>
      <c r="G6" s="8" t="str">
        <f>C6</f>
        <v>2019г.</v>
      </c>
    </row>
    <row r="7" spans="1:9" s="2" customFormat="1" ht="26.25">
      <c r="A7" s="98" t="s">
        <v>48</v>
      </c>
      <c r="B7" s="99">
        <v>23928604</v>
      </c>
      <c r="C7" s="99">
        <v>25248152</v>
      </c>
      <c r="D7" s="77">
        <f aca="true" t="shared" si="0" ref="D7:D29">C7-B7</f>
        <v>1319548</v>
      </c>
      <c r="E7" s="90">
        <f>IF(B7&lt;&gt;0,IF(AND(B7&gt;0,C7&gt;0),C7/B7*100,IF(AND(B7&lt;0,C7&lt;0),B7/C7*100,"")),"")</f>
        <v>105.51452144889019</v>
      </c>
      <c r="F7" s="126">
        <v>100</v>
      </c>
      <c r="G7" s="126">
        <v>100</v>
      </c>
      <c r="H7" s="163"/>
      <c r="I7" s="163"/>
    </row>
    <row r="8" spans="1:9" ht="14.25" thickBot="1">
      <c r="A8" s="100" t="s">
        <v>49</v>
      </c>
      <c r="B8" s="127">
        <v>13136879</v>
      </c>
      <c r="C8" s="127">
        <v>13705897</v>
      </c>
      <c r="D8" s="101">
        <f t="shared" si="0"/>
        <v>569018</v>
      </c>
      <c r="E8" s="124">
        <f aca="true" t="shared" si="1" ref="E8:E36">IF(B8&lt;&gt;0,IF(AND(B8&gt;0,C8&gt;0),C8/B8*100,IF(AND(B8&lt;0,C8&lt;0),B8/C8*100,"")),"")</f>
        <v>104.33145498257235</v>
      </c>
      <c r="F8" s="125">
        <f aca="true" t="shared" si="2" ref="F8:F36">B8/B$7*100</f>
        <v>54.900315120765086</v>
      </c>
      <c r="G8" s="125">
        <f aca="true" t="shared" si="3" ref="G8:G36">C8/C$7*100</f>
        <v>54.28475319698646</v>
      </c>
      <c r="H8" s="163"/>
      <c r="I8" s="163"/>
    </row>
    <row r="9" spans="1:9" ht="12.75">
      <c r="A9" s="14" t="s">
        <v>4</v>
      </c>
      <c r="B9" s="11">
        <v>2919778</v>
      </c>
      <c r="C9" s="11">
        <v>3854539</v>
      </c>
      <c r="D9" s="12">
        <f t="shared" si="0"/>
        <v>934761</v>
      </c>
      <c r="E9" s="91">
        <f t="shared" si="1"/>
        <v>132.01479701538952</v>
      </c>
      <c r="F9" s="13">
        <f t="shared" si="2"/>
        <v>12.202040704087876</v>
      </c>
      <c r="G9" s="13">
        <f t="shared" si="3"/>
        <v>15.26661832517485</v>
      </c>
      <c r="H9" s="163"/>
      <c r="I9" s="163"/>
    </row>
    <row r="10" spans="1:9" s="122" customFormat="1" ht="12.75" customHeight="1">
      <c r="A10" s="119" t="s">
        <v>5</v>
      </c>
      <c r="B10" s="115">
        <v>5581866</v>
      </c>
      <c r="C10" s="115">
        <v>6131036</v>
      </c>
      <c r="D10" s="117">
        <f t="shared" si="0"/>
        <v>549170</v>
      </c>
      <c r="E10" s="118">
        <f t="shared" si="1"/>
        <v>109.83846620467061</v>
      </c>
      <c r="F10" s="120">
        <f t="shared" si="2"/>
        <v>23.327169441226072</v>
      </c>
      <c r="G10" s="120">
        <f t="shared" si="3"/>
        <v>24.28310792805747</v>
      </c>
      <c r="H10" s="163"/>
      <c r="I10" s="163"/>
    </row>
    <row r="11" spans="1:9" s="122" customFormat="1" ht="16.5" customHeight="1">
      <c r="A11" s="119" t="s">
        <v>6</v>
      </c>
      <c r="B11" s="115">
        <v>914854</v>
      </c>
      <c r="C11" s="115">
        <v>-692274</v>
      </c>
      <c r="D11" s="117">
        <f t="shared" si="0"/>
        <v>-1607128</v>
      </c>
      <c r="E11" s="118">
        <f t="shared" si="1"/>
      </c>
      <c r="F11" s="120">
        <f t="shared" si="2"/>
        <v>3.8232652435553702</v>
      </c>
      <c r="G11" s="120">
        <f t="shared" si="3"/>
        <v>-2.741879880951287</v>
      </c>
      <c r="H11" s="163"/>
      <c r="I11" s="163"/>
    </row>
    <row r="12" spans="1:9" s="122" customFormat="1" ht="12.75">
      <c r="A12" s="119" t="s">
        <v>7</v>
      </c>
      <c r="B12" s="115">
        <v>5702</v>
      </c>
      <c r="C12" s="115">
        <v>8759</v>
      </c>
      <c r="D12" s="117">
        <f t="shared" si="0"/>
        <v>3057</v>
      </c>
      <c r="E12" s="118">
        <f t="shared" si="1"/>
        <v>153.61276745001754</v>
      </c>
      <c r="F12" s="120">
        <f t="shared" si="2"/>
        <v>0.02382922129514952</v>
      </c>
      <c r="G12" s="120">
        <f t="shared" si="3"/>
        <v>0.034691647927341376</v>
      </c>
      <c r="H12" s="163"/>
      <c r="I12" s="163"/>
    </row>
    <row r="13" spans="1:9" s="122" customFormat="1" ht="12.75">
      <c r="A13" s="119" t="s">
        <v>8</v>
      </c>
      <c r="B13" s="115">
        <v>29764</v>
      </c>
      <c r="C13" s="115">
        <v>20495</v>
      </c>
      <c r="D13" s="117">
        <f t="shared" si="0"/>
        <v>-9269</v>
      </c>
      <c r="E13" s="118">
        <f t="shared" si="1"/>
        <v>68.85835237199302</v>
      </c>
      <c r="F13" s="120">
        <f t="shared" si="2"/>
        <v>0.12438669635721333</v>
      </c>
      <c r="G13" s="120">
        <f t="shared" si="3"/>
        <v>0.08117425782290917</v>
      </c>
      <c r="H13" s="163"/>
      <c r="I13" s="163"/>
    </row>
    <row r="14" spans="1:9" s="122" customFormat="1" ht="12.75">
      <c r="A14" s="119" t="s">
        <v>54</v>
      </c>
      <c r="B14" s="115">
        <v>30099</v>
      </c>
      <c r="C14" s="115">
        <v>21100</v>
      </c>
      <c r="D14" s="117">
        <f t="shared" si="0"/>
        <v>-8999</v>
      </c>
      <c r="E14" s="118">
        <f t="shared" si="1"/>
        <v>70.10199674407788</v>
      </c>
      <c r="F14" s="120">
        <f t="shared" si="2"/>
        <v>0.12578669445154428</v>
      </c>
      <c r="G14" s="120">
        <f t="shared" si="3"/>
        <v>0.08357047280133612</v>
      </c>
      <c r="H14" s="163"/>
      <c r="I14" s="163"/>
    </row>
    <row r="15" spans="1:9" s="122" customFormat="1" ht="12.75">
      <c r="A15" s="114" t="s">
        <v>11</v>
      </c>
      <c r="B15" s="115">
        <v>478260</v>
      </c>
      <c r="C15" s="115">
        <v>812719</v>
      </c>
      <c r="D15" s="117">
        <f t="shared" si="0"/>
        <v>334459</v>
      </c>
      <c r="E15" s="118">
        <f t="shared" si="1"/>
        <v>169.93246351357004</v>
      </c>
      <c r="F15" s="120">
        <f t="shared" si="2"/>
        <v>1.998695786849914</v>
      </c>
      <c r="G15" s="120">
        <f t="shared" si="3"/>
        <v>3.218924695953985</v>
      </c>
      <c r="H15" s="163"/>
      <c r="I15" s="163"/>
    </row>
    <row r="16" spans="1:9" s="122" customFormat="1" ht="12.75">
      <c r="A16" s="114" t="s">
        <v>43</v>
      </c>
      <c r="B16" s="115">
        <v>467326</v>
      </c>
      <c r="C16" s="116">
        <v>795380</v>
      </c>
      <c r="D16" s="117">
        <f t="shared" si="0"/>
        <v>328054</v>
      </c>
      <c r="E16" s="118">
        <f>IF(B16&lt;&gt;0,IF(AND(B16&gt;0,C16&gt;0),C16/B16*100,IF(AND(B16&lt;0,C16&lt;0),B16/C16*100,"")),"")</f>
        <v>170.1981058190642</v>
      </c>
      <c r="F16" s="120">
        <f t="shared" si="2"/>
        <v>1.9530015206904676</v>
      </c>
      <c r="G16" s="120">
        <f t="shared" si="3"/>
        <v>3.150250362878043</v>
      </c>
      <c r="H16" s="163"/>
      <c r="I16" s="163"/>
    </row>
    <row r="17" spans="1:9" s="122" customFormat="1" ht="15.75" customHeight="1">
      <c r="A17" s="114" t="s">
        <v>44</v>
      </c>
      <c r="B17" s="115">
        <v>4769</v>
      </c>
      <c r="C17" s="116">
        <v>8133</v>
      </c>
      <c r="D17" s="117">
        <f>C17-B17</f>
        <v>3364</v>
      </c>
      <c r="E17" s="118">
        <f>IF(B17&lt;&gt;0,IF(AND(B17&gt;0,C17&gt;0),C17/B17*100,IF(AND(B17&lt;0,C17&lt;0),B17/C17*100,"")),"")</f>
        <v>170.5388970434053</v>
      </c>
      <c r="F17" s="120">
        <f t="shared" si="2"/>
        <v>0.019930122124968093</v>
      </c>
      <c r="G17" s="120">
        <f t="shared" si="3"/>
        <v>0.03221225854470458</v>
      </c>
      <c r="H17" s="163"/>
      <c r="I17" s="163"/>
    </row>
    <row r="18" spans="1:9" s="122" customFormat="1" ht="12.75">
      <c r="A18" s="114" t="s">
        <v>45</v>
      </c>
      <c r="B18" s="115">
        <v>282742</v>
      </c>
      <c r="C18" s="116">
        <v>582544</v>
      </c>
      <c r="D18" s="117">
        <f>C18-B18</f>
        <v>299802</v>
      </c>
      <c r="E18" s="118">
        <f t="shared" si="1"/>
        <v>206.03376930204922</v>
      </c>
      <c r="F18" s="120">
        <f t="shared" si="2"/>
        <v>1.1816067498129017</v>
      </c>
      <c r="G18" s="120">
        <f t="shared" si="3"/>
        <v>2.3072738155251917</v>
      </c>
      <c r="H18" s="163"/>
      <c r="I18" s="163"/>
    </row>
    <row r="19" spans="1:9" s="122" customFormat="1" ht="12.75">
      <c r="A19" s="114" t="s">
        <v>46</v>
      </c>
      <c r="B19" s="115">
        <v>179815</v>
      </c>
      <c r="C19" s="116">
        <v>204703</v>
      </c>
      <c r="D19" s="117">
        <f>C19-B19</f>
        <v>24888</v>
      </c>
      <c r="E19" s="118">
        <f t="shared" si="1"/>
        <v>113.84089202791759</v>
      </c>
      <c r="F19" s="120">
        <f t="shared" si="2"/>
        <v>0.7514646487525976</v>
      </c>
      <c r="G19" s="120">
        <f t="shared" si="3"/>
        <v>0.8107642888081473</v>
      </c>
      <c r="H19" s="163"/>
      <c r="I19" s="163"/>
    </row>
    <row r="20" spans="1:9" s="122" customFormat="1" ht="12.75">
      <c r="A20" s="114" t="s">
        <v>33</v>
      </c>
      <c r="B20" s="115">
        <v>10713</v>
      </c>
      <c r="C20" s="116">
        <v>16950</v>
      </c>
      <c r="D20" s="117">
        <f>C20-B20</f>
        <v>6237</v>
      </c>
      <c r="E20" s="118">
        <f t="shared" si="1"/>
        <v>158.2189862783534</v>
      </c>
      <c r="F20" s="120">
        <f t="shared" si="2"/>
        <v>0.044770685327067135</v>
      </c>
      <c r="G20" s="120">
        <f t="shared" si="3"/>
        <v>0.06713362625510176</v>
      </c>
      <c r="H20" s="163"/>
      <c r="I20" s="163"/>
    </row>
    <row r="21" spans="1:9" s="122" customFormat="1" ht="26.25">
      <c r="A21" s="114" t="s">
        <v>50</v>
      </c>
      <c r="B21" s="115">
        <v>221</v>
      </c>
      <c r="C21" s="116">
        <v>389</v>
      </c>
      <c r="D21" s="117">
        <f>C21-B21</f>
        <v>168</v>
      </c>
      <c r="E21" s="118">
        <f t="shared" si="1"/>
        <v>176.0180995475113</v>
      </c>
      <c r="F21" s="120">
        <f t="shared" si="2"/>
        <v>0.0009235808323795236</v>
      </c>
      <c r="G21" s="120">
        <f t="shared" si="3"/>
        <v>0.0015407068208397985</v>
      </c>
      <c r="H21" s="163"/>
      <c r="I21" s="163"/>
    </row>
    <row r="22" spans="1:11" s="122" customFormat="1" ht="12.75">
      <c r="A22" s="114" t="s">
        <v>12</v>
      </c>
      <c r="B22" s="115">
        <v>20971</v>
      </c>
      <c r="C22" s="116">
        <v>26887</v>
      </c>
      <c r="D22" s="117">
        <f t="shared" si="0"/>
        <v>5916</v>
      </c>
      <c r="E22" s="118">
        <f t="shared" si="1"/>
        <v>128.21038577082638</v>
      </c>
      <c r="F22" s="120">
        <f t="shared" si="2"/>
        <v>0.0876398807051176</v>
      </c>
      <c r="G22" s="120">
        <f t="shared" si="3"/>
        <v>0.10649096219002485</v>
      </c>
      <c r="H22" s="163"/>
      <c r="I22" s="163"/>
      <c r="J22" s="121"/>
      <c r="K22" s="121"/>
    </row>
    <row r="23" spans="1:9" s="122" customFormat="1" ht="12.75">
      <c r="A23" s="114" t="s">
        <v>13</v>
      </c>
      <c r="B23" s="115">
        <v>1961840</v>
      </c>
      <c r="C23" s="116">
        <v>2127780</v>
      </c>
      <c r="D23" s="117">
        <f t="shared" si="0"/>
        <v>165940</v>
      </c>
      <c r="E23" s="118">
        <f t="shared" si="1"/>
        <v>108.45838600497493</v>
      </c>
      <c r="F23" s="120">
        <f t="shared" si="2"/>
        <v>8.19872316830518</v>
      </c>
      <c r="G23" s="120">
        <f t="shared" si="3"/>
        <v>8.42746827569796</v>
      </c>
      <c r="H23" s="163"/>
      <c r="I23" s="163"/>
    </row>
    <row r="24" spans="1:9" s="122" customFormat="1" ht="14.25" customHeight="1">
      <c r="A24" s="123" t="s">
        <v>14</v>
      </c>
      <c r="B24" s="115">
        <v>134830</v>
      </c>
      <c r="C24" s="116">
        <v>151972</v>
      </c>
      <c r="D24" s="117">
        <f t="shared" si="0"/>
        <v>17142</v>
      </c>
      <c r="E24" s="118">
        <f t="shared" si="1"/>
        <v>112.71378773270044</v>
      </c>
      <c r="F24" s="120">
        <f t="shared" si="2"/>
        <v>0.5634678897272904</v>
      </c>
      <c r="G24" s="120">
        <f t="shared" si="3"/>
        <v>0.6019133598371873</v>
      </c>
      <c r="H24" s="163"/>
      <c r="I24" s="163"/>
    </row>
    <row r="25" spans="1:9" s="122" customFormat="1" ht="14.25" customHeight="1">
      <c r="A25" s="123" t="s">
        <v>15</v>
      </c>
      <c r="B25" s="115">
        <v>170037</v>
      </c>
      <c r="C25" s="116">
        <v>204367</v>
      </c>
      <c r="D25" s="117">
        <f t="shared" si="0"/>
        <v>34330</v>
      </c>
      <c r="E25" s="118">
        <f t="shared" si="1"/>
        <v>120.18972341313949</v>
      </c>
      <c r="F25" s="120">
        <f t="shared" si="2"/>
        <v>0.7106014207932899</v>
      </c>
      <c r="G25" s="120">
        <f t="shared" si="3"/>
        <v>0.8094334983407895</v>
      </c>
      <c r="H25" s="163"/>
      <c r="I25" s="163"/>
    </row>
    <row r="26" spans="1:9" s="122" customFormat="1" ht="14.25" customHeight="1">
      <c r="A26" s="123" t="s">
        <v>16</v>
      </c>
      <c r="B26" s="115">
        <v>467</v>
      </c>
      <c r="C26" s="116">
        <v>812</v>
      </c>
      <c r="D26" s="117">
        <f t="shared" si="0"/>
        <v>345</v>
      </c>
      <c r="E26" s="118">
        <f t="shared" si="1"/>
        <v>173.87580299785867</v>
      </c>
      <c r="F26" s="120">
        <f t="shared" si="2"/>
        <v>0.0019516391344852379</v>
      </c>
      <c r="G26" s="120">
        <f t="shared" si="3"/>
        <v>0.0032160769627812757</v>
      </c>
      <c r="H26" s="163"/>
      <c r="I26" s="163"/>
    </row>
    <row r="27" spans="1:9" s="122" customFormat="1" ht="14.25" customHeight="1">
      <c r="A27" s="123" t="s">
        <v>17</v>
      </c>
      <c r="B27" s="115">
        <v>88303</v>
      </c>
      <c r="C27" s="116">
        <v>83979</v>
      </c>
      <c r="D27" s="117">
        <f t="shared" si="0"/>
        <v>-4324</v>
      </c>
      <c r="E27" s="118">
        <f t="shared" si="1"/>
        <v>95.10322412602063</v>
      </c>
      <c r="F27" s="120">
        <f t="shared" si="2"/>
        <v>0.36902696036927185</v>
      </c>
      <c r="G27" s="120">
        <f t="shared" si="3"/>
        <v>0.3326144424352325</v>
      </c>
      <c r="H27" s="163"/>
      <c r="I27" s="163"/>
    </row>
    <row r="28" spans="1:9" ht="12.75">
      <c r="A28" s="22" t="s">
        <v>29</v>
      </c>
      <c r="B28" s="15">
        <v>820073</v>
      </c>
      <c r="C28" s="21">
        <v>964427</v>
      </c>
      <c r="D28" s="16">
        <f t="shared" si="0"/>
        <v>144354</v>
      </c>
      <c r="E28" s="92">
        <f t="shared" si="1"/>
        <v>117.60257928257607</v>
      </c>
      <c r="F28" s="13">
        <f t="shared" si="2"/>
        <v>3.4271660812306473</v>
      </c>
      <c r="G28" s="13">
        <f t="shared" si="3"/>
        <v>3.8197924347096768</v>
      </c>
      <c r="H28" s="163"/>
      <c r="I28" s="163"/>
    </row>
    <row r="29" spans="1:9" ht="12.75">
      <c r="A29" s="22" t="s">
        <v>31</v>
      </c>
      <c r="B29" s="15">
        <v>575015</v>
      </c>
      <c r="C29" s="21">
        <v>727655</v>
      </c>
      <c r="D29" s="16">
        <f t="shared" si="0"/>
        <v>152640</v>
      </c>
      <c r="E29" s="92">
        <f t="shared" si="1"/>
        <v>126.5453944679704</v>
      </c>
      <c r="F29" s="13">
        <f t="shared" si="2"/>
        <v>2.4030444901842163</v>
      </c>
      <c r="G29" s="13">
        <f t="shared" si="3"/>
        <v>2.882012909301243</v>
      </c>
      <c r="H29" s="163"/>
      <c r="I29" s="163"/>
    </row>
    <row r="30" spans="1:9" ht="14.25" customHeight="1">
      <c r="A30" s="22" t="s">
        <v>30</v>
      </c>
      <c r="B30" s="15">
        <v>217848</v>
      </c>
      <c r="C30" s="21">
        <v>209074</v>
      </c>
      <c r="D30" s="16">
        <f aca="true" t="shared" si="4" ref="D30:D36">C30-B30</f>
        <v>-8774</v>
      </c>
      <c r="E30" s="92">
        <f t="shared" si="1"/>
        <v>95.97242113767398</v>
      </c>
      <c r="F30" s="13">
        <f t="shared" si="2"/>
        <v>0.9104083129964456</v>
      </c>
      <c r="G30" s="13">
        <f t="shared" si="3"/>
        <v>0.8280764469415425</v>
      </c>
      <c r="H30" s="163"/>
      <c r="I30" s="163"/>
    </row>
    <row r="31" spans="1:9" ht="12.75">
      <c r="A31" s="22" t="s">
        <v>32</v>
      </c>
      <c r="B31" s="15">
        <v>6037</v>
      </c>
      <c r="C31" s="21">
        <v>4410</v>
      </c>
      <c r="D31" s="16">
        <f t="shared" si="4"/>
        <v>-1627</v>
      </c>
      <c r="E31" s="92">
        <f t="shared" si="1"/>
        <v>73.04952791121417</v>
      </c>
      <c r="F31" s="13">
        <f t="shared" si="2"/>
        <v>0.025229219389480473</v>
      </c>
      <c r="G31" s="13">
        <f t="shared" si="3"/>
        <v>0.017466624884070723</v>
      </c>
      <c r="H31" s="163"/>
      <c r="I31" s="163"/>
    </row>
    <row r="32" spans="1:9" ht="12.75">
      <c r="A32" s="22" t="s">
        <v>41</v>
      </c>
      <c r="B32" s="15">
        <v>21176</v>
      </c>
      <c r="C32" s="21">
        <v>23279</v>
      </c>
      <c r="D32" s="16">
        <f t="shared" si="4"/>
        <v>2103</v>
      </c>
      <c r="E32" s="92">
        <f t="shared" si="1"/>
        <v>109.93105402342273</v>
      </c>
      <c r="F32" s="13">
        <f t="shared" si="2"/>
        <v>0.08849659595687237</v>
      </c>
      <c r="G32" s="13">
        <f t="shared" si="3"/>
        <v>0.09220080740958785</v>
      </c>
      <c r="H32" s="163"/>
      <c r="I32" s="163"/>
    </row>
    <row r="33" spans="1:9" ht="12.75">
      <c r="A33" s="22" t="s">
        <v>65</v>
      </c>
      <c r="B33" s="15">
        <v>0</v>
      </c>
      <c r="C33" s="21">
        <v>0</v>
      </c>
      <c r="D33" s="16">
        <f t="shared" si="4"/>
        <v>0</v>
      </c>
      <c r="E33" s="92">
        <f>IF(B33&lt;&gt;0,IF(AND(B33&gt;0,C33&gt;0),C33/B33*100,IF(AND(B33&lt;0,C33&lt;0),B33/C33*100,"")),"")</f>
      </c>
      <c r="F33" s="13">
        <f>B33/B$7*100</f>
        <v>0</v>
      </c>
      <c r="G33" s="13">
        <f>C33/C$7*100</f>
        <v>0</v>
      </c>
      <c r="H33" s="163"/>
      <c r="I33" s="163"/>
    </row>
    <row r="34" spans="1:9" ht="12.75">
      <c r="A34" s="22" t="s">
        <v>66</v>
      </c>
      <c r="B34" s="15">
        <v>0</v>
      </c>
      <c r="C34" s="15">
        <v>197</v>
      </c>
      <c r="D34" s="16">
        <f>C34-B34</f>
        <v>197</v>
      </c>
      <c r="E34" s="92">
        <f>IF(B34&lt;&gt;0,IF(AND(B34&gt;0,C34&gt;0),C34/B34*100,IF(AND(B34&lt;0,C34&lt;0),B34/C34*100,"")),"")</f>
      </c>
      <c r="F34" s="13">
        <f>B34/B$7*100</f>
        <v>0</v>
      </c>
      <c r="G34" s="13">
        <f>C34/C$7*100</f>
        <v>0.0007802551252067874</v>
      </c>
      <c r="H34" s="163"/>
      <c r="I34" s="163"/>
    </row>
    <row r="35" spans="1:9" ht="12.75">
      <c r="A35" s="22" t="s">
        <v>18</v>
      </c>
      <c r="B35" s="15">
        <v>318</v>
      </c>
      <c r="C35" s="21">
        <v>-5</v>
      </c>
      <c r="D35" s="16">
        <f t="shared" si="4"/>
        <v>-323</v>
      </c>
      <c r="E35" s="92">
        <f t="shared" si="1"/>
      </c>
      <c r="F35" s="13">
        <f t="shared" si="2"/>
        <v>0.0013289534149171426</v>
      </c>
      <c r="G35" s="13">
        <f t="shared" si="3"/>
        <v>-1.980342957377633E-05</v>
      </c>
      <c r="H35" s="163"/>
      <c r="I35" s="163"/>
    </row>
    <row r="36" spans="1:9" ht="14.25" customHeight="1" thickBot="1">
      <c r="A36" s="23" t="s">
        <v>20</v>
      </c>
      <c r="B36" s="24">
        <v>9674</v>
      </c>
      <c r="C36" s="40">
        <v>10192</v>
      </c>
      <c r="D36" s="133">
        <f t="shared" si="4"/>
        <v>518</v>
      </c>
      <c r="E36" s="93">
        <f t="shared" si="1"/>
        <v>105.35455861070912</v>
      </c>
      <c r="F36" s="26">
        <f t="shared" si="2"/>
        <v>0.04042860168524666</v>
      </c>
      <c r="G36" s="26">
        <f t="shared" si="3"/>
        <v>0.04036731084318567</v>
      </c>
      <c r="H36" s="163"/>
      <c r="I36" s="163"/>
    </row>
    <row r="37" spans="1:9" ht="6" customHeight="1">
      <c r="A37" s="27"/>
      <c r="B37" s="28"/>
      <c r="C37" s="28"/>
      <c r="D37" s="29"/>
      <c r="E37" s="30"/>
      <c r="F37" s="31"/>
      <c r="G37" s="31"/>
      <c r="H37" s="163"/>
      <c r="I37" s="163"/>
    </row>
    <row r="38" spans="1:9" ht="27" customHeight="1">
      <c r="A38" s="155" t="str">
        <f>"федеральный бюджет
(доля в консолидированном бюджете:    "&amp;B41&amp;" - "&amp;TEXT(IF(AND(B42&gt;0,B$8&gt;0),B42/B$8*100,IF(AND(B42&lt;0,B$8&lt;0),B$8/B42*100,0)),"0.0")&amp;"%;     "&amp;C41&amp;" - "&amp;TEXT(IF(AND(C42&gt;0,C$8&gt;0),C42/C$8*100,IF(AND(C42&lt;0,C$8&lt;0),C$8/C42*100,0)),"0.0")&amp;"%) "</f>
        <v>федеральный бюджет
(доля в консолидированном бюджете:    2018г. - 10.4%;     2019г. - 0.0%) </v>
      </c>
      <c r="B38" s="155"/>
      <c r="C38" s="155"/>
      <c r="D38" s="155"/>
      <c r="E38" s="155"/>
      <c r="F38" s="155"/>
      <c r="G38" s="155"/>
      <c r="H38" s="163"/>
      <c r="I38" s="163"/>
    </row>
    <row r="39" spans="1:9" ht="12.75" customHeight="1" thickBot="1">
      <c r="A39" s="107"/>
      <c r="B39" s="106"/>
      <c r="C39" s="106"/>
      <c r="D39" s="32"/>
      <c r="E39" s="33"/>
      <c r="F39" s="34"/>
      <c r="G39" s="35" t="s">
        <v>21</v>
      </c>
      <c r="H39" s="163"/>
      <c r="I39" s="163"/>
    </row>
    <row r="40" spans="1:9" ht="13.5" thickBot="1">
      <c r="A40" s="5"/>
      <c r="B40" s="85" t="s">
        <v>68</v>
      </c>
      <c r="C40" s="57" t="s">
        <v>68</v>
      </c>
      <c r="D40" s="160" t="s">
        <v>0</v>
      </c>
      <c r="E40" s="154"/>
      <c r="F40" s="158" t="s">
        <v>22</v>
      </c>
      <c r="G40" s="159"/>
      <c r="H40" s="163"/>
      <c r="I40" s="163"/>
    </row>
    <row r="41" spans="1:9" ht="13.5" thickBot="1">
      <c r="A41" s="6"/>
      <c r="B41" s="87" t="s">
        <v>69</v>
      </c>
      <c r="C41" s="87" t="s">
        <v>70</v>
      </c>
      <c r="D41" s="7" t="s">
        <v>2</v>
      </c>
      <c r="E41" s="97" t="s">
        <v>3</v>
      </c>
      <c r="F41" s="9" t="str">
        <f>$F$6</f>
        <v>2018г.</v>
      </c>
      <c r="G41" s="9" t="str">
        <f>$G$6</f>
        <v>2019г.</v>
      </c>
      <c r="H41" s="163"/>
      <c r="I41" s="163"/>
    </row>
    <row r="42" spans="1:9" s="2" customFormat="1" ht="13.5" thickBot="1">
      <c r="A42" s="128" t="s">
        <v>23</v>
      </c>
      <c r="B42" s="129">
        <v>1359919</v>
      </c>
      <c r="C42" s="129">
        <v>-125266</v>
      </c>
      <c r="D42" s="130">
        <f aca="true" t="shared" si="5" ref="D42:D56">C42-B42</f>
        <v>-1485185</v>
      </c>
      <c r="E42" s="131">
        <f aca="true" t="shared" si="6" ref="E42:E56">IF(B42&lt;&gt;0,IF(AND(B42&gt;0,C42&gt;0),C42/B42*100,IF(AND(B42&lt;0,C42&lt;0),B42/C42*100,"")),"")</f>
      </c>
      <c r="F42" s="132">
        <v>100</v>
      </c>
      <c r="G42" s="132">
        <f>B42/$B$42*100</f>
        <v>100</v>
      </c>
      <c r="H42" s="163"/>
      <c r="I42" s="163"/>
    </row>
    <row r="43" spans="1:9" ht="12.75">
      <c r="A43" s="14" t="s">
        <v>4</v>
      </c>
      <c r="B43" s="11">
        <v>203786</v>
      </c>
      <c r="C43" s="11">
        <v>188045</v>
      </c>
      <c r="D43" s="12">
        <f t="shared" si="5"/>
        <v>-15741</v>
      </c>
      <c r="E43" s="91">
        <f t="shared" si="6"/>
        <v>92.27572060887401</v>
      </c>
      <c r="F43" s="13">
        <f>B43/$B$42*100</f>
        <v>14.98515720421584</v>
      </c>
      <c r="G43" s="13">
        <f aca="true" t="shared" si="7" ref="G43:G56">C43/$C$42*100</f>
        <v>-150.1165519773921</v>
      </c>
      <c r="H43" s="163"/>
      <c r="I43" s="163"/>
    </row>
    <row r="44" spans="1:9" ht="12.75">
      <c r="A44" s="39" t="s">
        <v>24</v>
      </c>
      <c r="B44" s="11">
        <v>147</v>
      </c>
      <c r="C44" s="102">
        <v>43</v>
      </c>
      <c r="D44" s="12">
        <f>C44-B44</f>
        <v>-104</v>
      </c>
      <c r="E44" s="91">
        <f>IF(B44&lt;&gt;0,IF(AND(B44&gt;0,C44&gt;0),C44/B44*100,IF(AND(B44&lt;0,C44&lt;0),B44/C44*100,"")),"")</f>
        <v>29.25170068027211</v>
      </c>
      <c r="F44" s="13">
        <f>B44/$B$42*100</f>
        <v>0.010809467328568833</v>
      </c>
      <c r="G44" s="13">
        <f>C44/$C$42*100</f>
        <v>-0.034326952245621316</v>
      </c>
      <c r="H44" s="163"/>
      <c r="I44" s="163"/>
    </row>
    <row r="45" spans="1:9" ht="12.75">
      <c r="A45" s="19" t="s">
        <v>6</v>
      </c>
      <c r="B45" s="11">
        <v>914854</v>
      </c>
      <c r="C45" s="102">
        <v>-692274</v>
      </c>
      <c r="D45" s="16">
        <f t="shared" si="5"/>
        <v>-1607128</v>
      </c>
      <c r="E45" s="92">
        <f t="shared" si="6"/>
      </c>
      <c r="F45" s="18">
        <f aca="true" t="shared" si="8" ref="F45:F56">B45/$B$42*100</f>
        <v>67.27268315245246</v>
      </c>
      <c r="G45" s="18">
        <f t="shared" si="7"/>
        <v>552.6431753229128</v>
      </c>
      <c r="H45" s="163"/>
      <c r="I45" s="163"/>
    </row>
    <row r="46" spans="1:9" ht="12.75">
      <c r="A46" s="19" t="s">
        <v>7</v>
      </c>
      <c r="B46" s="11">
        <v>5702</v>
      </c>
      <c r="C46" s="102">
        <v>8759</v>
      </c>
      <c r="D46" s="16">
        <f t="shared" si="5"/>
        <v>3057</v>
      </c>
      <c r="E46" s="92">
        <f t="shared" si="6"/>
        <v>153.61276745001754</v>
      </c>
      <c r="F46" s="18">
        <f t="shared" si="8"/>
        <v>0.41928967828230945</v>
      </c>
      <c r="G46" s="18">
        <f t="shared" si="7"/>
        <v>-6.992320342311562</v>
      </c>
      <c r="H46" s="163"/>
      <c r="I46" s="163"/>
    </row>
    <row r="47" spans="1:9" ht="12.75">
      <c r="A47" s="19" t="s">
        <v>8</v>
      </c>
      <c r="B47" s="11">
        <v>-335</v>
      </c>
      <c r="C47" s="102">
        <v>-605</v>
      </c>
      <c r="D47" s="16">
        <f t="shared" si="5"/>
        <v>-270</v>
      </c>
      <c r="E47" s="92">
        <f t="shared" si="6"/>
        <v>55.371900826446286</v>
      </c>
      <c r="F47" s="18">
        <f t="shared" si="8"/>
        <v>-0.024633820102520812</v>
      </c>
      <c r="G47" s="18">
        <f t="shared" si="7"/>
        <v>0.4829722350837418</v>
      </c>
      <c r="H47" s="163"/>
      <c r="I47" s="163"/>
    </row>
    <row r="48" spans="1:9" ht="12.75">
      <c r="A48" s="19" t="s">
        <v>53</v>
      </c>
      <c r="B48" s="11">
        <v>-335</v>
      </c>
      <c r="C48" s="102">
        <v>-605</v>
      </c>
      <c r="D48" s="16">
        <f t="shared" si="5"/>
        <v>-270</v>
      </c>
      <c r="E48" s="92">
        <f t="shared" si="6"/>
        <v>55.371900826446286</v>
      </c>
      <c r="F48" s="18">
        <f t="shared" si="8"/>
        <v>-0.024633820102520812</v>
      </c>
      <c r="G48" s="18">
        <f t="shared" si="7"/>
        <v>0.4829722350837418</v>
      </c>
      <c r="H48" s="163"/>
      <c r="I48" s="163"/>
    </row>
    <row r="49" spans="1:9" ht="12.75">
      <c r="A49" s="10" t="s">
        <v>25</v>
      </c>
      <c r="B49" s="11">
        <v>195736</v>
      </c>
      <c r="C49" s="102">
        <v>331850</v>
      </c>
      <c r="D49" s="16">
        <f t="shared" si="5"/>
        <v>136114</v>
      </c>
      <c r="E49" s="92">
        <f t="shared" si="6"/>
        <v>169.53958392937426</v>
      </c>
      <c r="F49" s="18">
        <f t="shared" si="8"/>
        <v>14.39321018384183</v>
      </c>
      <c r="G49" s="18">
        <f t="shared" si="7"/>
        <v>-264.91625820254495</v>
      </c>
      <c r="H49" s="163"/>
      <c r="I49" s="163"/>
    </row>
    <row r="50" spans="1:9" ht="12.75">
      <c r="A50" s="10" t="s">
        <v>43</v>
      </c>
      <c r="B50" s="11">
        <v>185023</v>
      </c>
      <c r="C50" s="102">
        <v>314899</v>
      </c>
      <c r="D50" s="16">
        <f t="shared" si="5"/>
        <v>129876</v>
      </c>
      <c r="E50" s="92">
        <f t="shared" si="6"/>
        <v>170.19451635742584</v>
      </c>
      <c r="F50" s="18">
        <f t="shared" si="8"/>
        <v>13.605442677100621</v>
      </c>
      <c r="G50" s="18">
        <f t="shared" si="7"/>
        <v>-251.38425430683506</v>
      </c>
      <c r="H50" s="163"/>
      <c r="I50" s="163"/>
    </row>
    <row r="51" spans="1:9" ht="12.75">
      <c r="A51" s="10" t="s">
        <v>45</v>
      </c>
      <c r="B51" s="15">
        <v>113097</v>
      </c>
      <c r="C51" s="38">
        <v>233018</v>
      </c>
      <c r="D51" s="16">
        <f>C51-B51</f>
        <v>119921</v>
      </c>
      <c r="E51" s="92">
        <f t="shared" si="6"/>
        <v>206.03375863197078</v>
      </c>
      <c r="F51" s="18">
        <f>B51/$B$42*100</f>
        <v>8.316451200402376</v>
      </c>
      <c r="G51" s="18">
        <f>C51/$C$42*100</f>
        <v>-186.01855252023694</v>
      </c>
      <c r="H51" s="163"/>
      <c r="I51" s="163"/>
    </row>
    <row r="52" spans="1:9" ht="12.75">
      <c r="A52" s="10" t="s">
        <v>46</v>
      </c>
      <c r="B52" s="11">
        <v>71926</v>
      </c>
      <c r="C52" s="102">
        <v>81881</v>
      </c>
      <c r="D52" s="16">
        <f>C52-B52</f>
        <v>9955</v>
      </c>
      <c r="E52" s="92">
        <f t="shared" si="6"/>
        <v>113.84061396435226</v>
      </c>
      <c r="F52" s="18">
        <f>B52/$B$42*100</f>
        <v>5.288991476698245</v>
      </c>
      <c r="G52" s="18">
        <f>C52/$C$42*100</f>
        <v>-65.36570178659812</v>
      </c>
      <c r="H52" s="163"/>
      <c r="I52" s="163"/>
    </row>
    <row r="53" spans="1:9" ht="12.75">
      <c r="A53" s="10" t="s">
        <v>42</v>
      </c>
      <c r="B53" s="11">
        <v>10713</v>
      </c>
      <c r="C53" s="102">
        <v>16950</v>
      </c>
      <c r="D53" s="16">
        <f t="shared" si="5"/>
        <v>6237</v>
      </c>
      <c r="E53" s="92">
        <f t="shared" si="6"/>
        <v>158.2189862783534</v>
      </c>
      <c r="F53" s="18">
        <f t="shared" si="8"/>
        <v>0.7877675067412102</v>
      </c>
      <c r="G53" s="18">
        <f t="shared" si="7"/>
        <v>-13.531205594494915</v>
      </c>
      <c r="H53" s="163"/>
      <c r="I53" s="163"/>
    </row>
    <row r="54" spans="1:9" ht="12.75">
      <c r="A54" s="22" t="s">
        <v>17</v>
      </c>
      <c r="B54" s="11">
        <v>34314</v>
      </c>
      <c r="C54" s="102">
        <v>31548</v>
      </c>
      <c r="D54" s="16">
        <f t="shared" si="5"/>
        <v>-2766</v>
      </c>
      <c r="E54" s="92">
        <f t="shared" si="6"/>
        <v>91.9391502010841</v>
      </c>
      <c r="F54" s="18">
        <f t="shared" si="8"/>
        <v>2.5232385164116393</v>
      </c>
      <c r="G54" s="18">
        <f t="shared" si="7"/>
        <v>-25.184806731275845</v>
      </c>
      <c r="H54" s="163"/>
      <c r="I54" s="163"/>
    </row>
    <row r="55" spans="1:9" ht="12.75">
      <c r="A55" s="22" t="s">
        <v>18</v>
      </c>
      <c r="B55" s="11">
        <v>82</v>
      </c>
      <c r="C55" s="102">
        <v>7</v>
      </c>
      <c r="D55" s="16">
        <f t="shared" si="5"/>
        <v>-75</v>
      </c>
      <c r="E55" s="92">
        <f t="shared" si="6"/>
        <v>8.536585365853659</v>
      </c>
      <c r="F55" s="18">
        <f t="shared" si="8"/>
        <v>0.006029770890766288</v>
      </c>
      <c r="G55" s="18">
        <f t="shared" si="7"/>
        <v>-0.0055881085051011446</v>
      </c>
      <c r="H55" s="163"/>
      <c r="I55" s="163"/>
    </row>
    <row r="56" spans="1:9" ht="12.75">
      <c r="A56" s="22" t="s">
        <v>20</v>
      </c>
      <c r="B56" s="15">
        <v>5633</v>
      </c>
      <c r="C56" s="38">
        <v>7164</v>
      </c>
      <c r="D56" s="16">
        <f t="shared" si="5"/>
        <v>1531</v>
      </c>
      <c r="E56" s="92">
        <f t="shared" si="6"/>
        <v>127.17912302503107</v>
      </c>
      <c r="F56" s="18">
        <f t="shared" si="8"/>
        <v>0.4142158466791037</v>
      </c>
      <c r="G56" s="18">
        <f t="shared" si="7"/>
        <v>-5.719029904363515</v>
      </c>
      <c r="H56" s="163"/>
      <c r="I56" s="163"/>
    </row>
    <row r="57" spans="1:9" ht="13.5" thickBot="1">
      <c r="A57" s="23" t="s">
        <v>66</v>
      </c>
      <c r="B57" s="151">
        <v>0</v>
      </c>
      <c r="C57" s="151">
        <v>197</v>
      </c>
      <c r="D57" s="133">
        <f>C57-B57</f>
        <v>197</v>
      </c>
      <c r="E57" s="93">
        <f>IF(B57&lt;&gt;0,IF(AND(B57&gt;0,C57&gt;0),C57/B57*100,IF(AND(B57&lt;0,C57&lt;0),B57/C57*100,"")),"")</f>
      </c>
      <c r="F57" s="26">
        <f>B57/$B$42*100</f>
        <v>0</v>
      </c>
      <c r="G57" s="26">
        <f>C57/$C$42*100</f>
        <v>-0.1572653393578465</v>
      </c>
      <c r="H57" s="163"/>
      <c r="I57" s="163"/>
    </row>
    <row r="58" spans="1:9" ht="8.25" customHeight="1">
      <c r="A58" s="36"/>
      <c r="B58" s="41"/>
      <c r="C58" s="42"/>
      <c r="D58" s="43"/>
      <c r="E58" s="43"/>
      <c r="F58" s="44"/>
      <c r="G58" s="44"/>
      <c r="H58" s="163"/>
      <c r="I58" s="163"/>
    </row>
    <row r="59" spans="1:9" ht="29.25" customHeight="1">
      <c r="A59" s="155" t="str">
        <f>"консолидированный бюджет
(доля в консолидированном бюджете:    "&amp;B62&amp;" - "&amp;TEXT(IF(AND(B63&gt;0,B$8&gt;0),B63/B$8*100,IF(AND(B63&lt;0,B$8&lt;0),B$8/B63*100,0)),"0.0")&amp;"%;     "&amp;C62&amp;" - "&amp;TEXT(IF(AND(C63&gt;0,C$8&gt;0),C63/C$8*100,IF(AND(C63&lt;0,C$8&lt;0),C$8/C63*100,0)),"0.0")&amp;"%) "</f>
        <v>консолидированный бюджет
(доля в консолидированном бюджете:    2018г. - 89.6%;     2019г. - 100.9%) </v>
      </c>
      <c r="B59" s="155"/>
      <c r="C59" s="155"/>
      <c r="D59" s="155"/>
      <c r="E59" s="155"/>
      <c r="F59" s="155"/>
      <c r="G59" s="155"/>
      <c r="H59" s="163"/>
      <c r="I59" s="163"/>
    </row>
    <row r="60" spans="1:9" ht="10.5" customHeight="1" thickBot="1">
      <c r="A60" s="108"/>
      <c r="B60" s="45"/>
      <c r="E60" s="35"/>
      <c r="F60" s="34"/>
      <c r="G60" s="35" t="s">
        <v>21</v>
      </c>
      <c r="H60" s="163"/>
      <c r="I60" s="163"/>
    </row>
    <row r="61" spans="1:9" ht="13.5" thickBot="1">
      <c r="A61" s="5"/>
      <c r="B61" s="85" t="s">
        <v>68</v>
      </c>
      <c r="C61" s="57" t="s">
        <v>68</v>
      </c>
      <c r="D61" s="153" t="s">
        <v>0</v>
      </c>
      <c r="E61" s="154"/>
      <c r="F61" s="158" t="s">
        <v>22</v>
      </c>
      <c r="G61" s="159"/>
      <c r="H61" s="163"/>
      <c r="I61" s="163"/>
    </row>
    <row r="62" spans="1:9" ht="13.5" thickBot="1">
      <c r="A62" s="47"/>
      <c r="B62" s="87" t="s">
        <v>69</v>
      </c>
      <c r="C62" s="87" t="s">
        <v>70</v>
      </c>
      <c r="D62" s="48" t="s">
        <v>2</v>
      </c>
      <c r="E62" s="88" t="s">
        <v>3</v>
      </c>
      <c r="F62" s="9" t="str">
        <f>$F$6</f>
        <v>2018г.</v>
      </c>
      <c r="G62" s="9" t="str">
        <f>$G$6</f>
        <v>2019г.</v>
      </c>
      <c r="H62" s="163"/>
      <c r="I62" s="163"/>
    </row>
    <row r="63" spans="1:9" s="2" customFormat="1" ht="12.75">
      <c r="A63" s="37" t="s">
        <v>26</v>
      </c>
      <c r="B63" s="79">
        <v>11776960</v>
      </c>
      <c r="C63" s="79">
        <v>13831163</v>
      </c>
      <c r="D63" s="81">
        <f aca="true" t="shared" si="9" ref="D63:D83">C63-B63</f>
        <v>2054203</v>
      </c>
      <c r="E63" s="78">
        <f aca="true" t="shared" si="10" ref="E63:E89">IF(B63&lt;&gt;0,IF(AND(B63&gt;0,C63&gt;0),C63/B63*100,IF(AND(B63&lt;0,C63&lt;0),B63/C63*100,"")),"")</f>
        <v>117.4425573322827</v>
      </c>
      <c r="F63" s="80">
        <v>100</v>
      </c>
      <c r="G63" s="80">
        <f>B63/$B$63*100</f>
        <v>100</v>
      </c>
      <c r="H63" s="163"/>
      <c r="I63" s="163"/>
    </row>
    <row r="64" spans="1:9" ht="12.75">
      <c r="A64" s="10" t="s">
        <v>4</v>
      </c>
      <c r="B64" s="15">
        <v>2715992</v>
      </c>
      <c r="C64" s="21">
        <v>3666494</v>
      </c>
      <c r="D64" s="49">
        <f t="shared" si="9"/>
        <v>950502</v>
      </c>
      <c r="E64" s="17">
        <f t="shared" si="10"/>
        <v>134.99649483503632</v>
      </c>
      <c r="F64" s="18">
        <f aca="true" t="shared" si="11" ref="F64:F81">B64/$B$63*100</f>
        <v>23.061910713800504</v>
      </c>
      <c r="G64" s="18">
        <f aca="true" t="shared" si="12" ref="G64:G83">C64/$C$63*100</f>
        <v>26.508934931935947</v>
      </c>
      <c r="H64" s="163"/>
      <c r="I64" s="163"/>
    </row>
    <row r="65" spans="1:9" ht="12.75">
      <c r="A65" s="19" t="s">
        <v>5</v>
      </c>
      <c r="B65" s="15">
        <v>5581866</v>
      </c>
      <c r="C65" s="21">
        <v>6131036</v>
      </c>
      <c r="D65" s="49">
        <f t="shared" si="9"/>
        <v>549170</v>
      </c>
      <c r="E65" s="17">
        <f t="shared" si="10"/>
        <v>109.83846620467061</v>
      </c>
      <c r="F65" s="18">
        <f t="shared" si="11"/>
        <v>47.396492813085885</v>
      </c>
      <c r="G65" s="18">
        <f t="shared" si="12"/>
        <v>44.32769681045621</v>
      </c>
      <c r="H65" s="163"/>
      <c r="I65" s="163"/>
    </row>
    <row r="66" spans="1:9" ht="12.75">
      <c r="A66" s="19" t="s">
        <v>8</v>
      </c>
      <c r="B66" s="15">
        <v>30099</v>
      </c>
      <c r="C66" s="21">
        <v>21100</v>
      </c>
      <c r="D66" s="49">
        <f t="shared" si="9"/>
        <v>-8999</v>
      </c>
      <c r="E66" s="17">
        <f t="shared" si="10"/>
        <v>70.10199674407788</v>
      </c>
      <c r="F66" s="18">
        <f t="shared" si="11"/>
        <v>0.25557529277504554</v>
      </c>
      <c r="G66" s="18">
        <f t="shared" si="12"/>
        <v>0.15255405492654522</v>
      </c>
      <c r="H66" s="163"/>
      <c r="I66" s="163"/>
    </row>
    <row r="67" spans="1:9" ht="12.75">
      <c r="A67" s="19" t="s">
        <v>54</v>
      </c>
      <c r="B67" s="15">
        <v>30099</v>
      </c>
      <c r="C67" s="21">
        <v>21100</v>
      </c>
      <c r="D67" s="49">
        <f t="shared" si="9"/>
        <v>-8999</v>
      </c>
      <c r="E67" s="17">
        <f t="shared" si="10"/>
        <v>70.10199674407788</v>
      </c>
      <c r="F67" s="18">
        <f t="shared" si="11"/>
        <v>0.25557529277504554</v>
      </c>
      <c r="G67" s="18">
        <f t="shared" si="12"/>
        <v>0.15255405492654522</v>
      </c>
      <c r="H67" s="163"/>
      <c r="I67" s="163"/>
    </row>
    <row r="68" spans="1:9" ht="12.75">
      <c r="A68" s="10" t="s">
        <v>11</v>
      </c>
      <c r="B68" s="15">
        <v>282524</v>
      </c>
      <c r="C68" s="21">
        <v>480869</v>
      </c>
      <c r="D68" s="49">
        <f t="shared" si="9"/>
        <v>198345</v>
      </c>
      <c r="E68" s="17">
        <f t="shared" si="10"/>
        <v>170.20465517973696</v>
      </c>
      <c r="F68" s="18">
        <f t="shared" si="11"/>
        <v>2.398955248213461</v>
      </c>
      <c r="G68" s="18">
        <f t="shared" si="12"/>
        <v>3.4767069117759655</v>
      </c>
      <c r="H68" s="163"/>
      <c r="I68" s="163"/>
    </row>
    <row r="69" spans="1:9" ht="12.75">
      <c r="A69" s="10" t="s">
        <v>43</v>
      </c>
      <c r="B69" s="15">
        <v>282303</v>
      </c>
      <c r="C69" s="21">
        <v>480481</v>
      </c>
      <c r="D69" s="49">
        <f>C69-B69</f>
        <v>198178</v>
      </c>
      <c r="E69" s="17">
        <f t="shared" si="10"/>
        <v>170.20045837274134</v>
      </c>
      <c r="F69" s="18">
        <f>B69/$B$63*100</f>
        <v>2.3970787028231393</v>
      </c>
      <c r="G69" s="18">
        <f t="shared" si="12"/>
        <v>3.4739016523773163</v>
      </c>
      <c r="H69" s="163"/>
      <c r="I69" s="163"/>
    </row>
    <row r="70" spans="1:9" ht="15" customHeight="1">
      <c r="A70" s="10" t="s">
        <v>44</v>
      </c>
      <c r="B70" s="15">
        <v>4769</v>
      </c>
      <c r="C70" s="21">
        <v>8133</v>
      </c>
      <c r="D70" s="49">
        <f>C70-B70</f>
        <v>3364</v>
      </c>
      <c r="E70" s="17">
        <f t="shared" si="10"/>
        <v>170.5388970434053</v>
      </c>
      <c r="F70" s="18">
        <f>B70/$B$63*100</f>
        <v>0.040494321115126485</v>
      </c>
      <c r="G70" s="18">
        <f t="shared" si="12"/>
        <v>0.05880199662168684</v>
      </c>
      <c r="H70" s="163"/>
      <c r="I70" s="163"/>
    </row>
    <row r="71" spans="1:9" ht="12.75">
      <c r="A71" s="10" t="s">
        <v>45</v>
      </c>
      <c r="B71" s="15">
        <v>169645</v>
      </c>
      <c r="C71" s="21">
        <v>349526</v>
      </c>
      <c r="D71" s="49">
        <f>C71-B71</f>
        <v>179881</v>
      </c>
      <c r="E71" s="17">
        <f t="shared" si="10"/>
        <v>206.0337764154558</v>
      </c>
      <c r="F71" s="18">
        <f>B71/$B$63*100</f>
        <v>1.4404820938510448</v>
      </c>
      <c r="G71" s="18">
        <f t="shared" si="12"/>
        <v>2.527090455083206</v>
      </c>
      <c r="H71" s="163"/>
      <c r="I71" s="163"/>
    </row>
    <row r="72" spans="1:9" ht="12.75">
      <c r="A72" s="10" t="s">
        <v>46</v>
      </c>
      <c r="B72" s="15">
        <v>107889</v>
      </c>
      <c r="C72" s="21">
        <v>122822</v>
      </c>
      <c r="D72" s="49">
        <f>C72-B72</f>
        <v>14933</v>
      </c>
      <c r="E72" s="17">
        <f t="shared" si="10"/>
        <v>113.8410774036278</v>
      </c>
      <c r="F72" s="18">
        <f>B72/$B$63*100</f>
        <v>0.9161022878569682</v>
      </c>
      <c r="G72" s="18">
        <f t="shared" si="12"/>
        <v>0.8880092006724235</v>
      </c>
      <c r="H72" s="163"/>
      <c r="I72" s="163"/>
    </row>
    <row r="73" spans="1:9" ht="12.75">
      <c r="A73" s="10" t="s">
        <v>40</v>
      </c>
      <c r="B73" s="15">
        <v>221</v>
      </c>
      <c r="C73" s="15">
        <v>388</v>
      </c>
      <c r="D73" s="49">
        <f>C73-B73</f>
        <v>167</v>
      </c>
      <c r="E73" s="17">
        <f t="shared" si="10"/>
        <v>175.5656108597285</v>
      </c>
      <c r="F73" s="18">
        <f>B73/$B$63*100</f>
        <v>0.0018765453903214413</v>
      </c>
      <c r="G73" s="18">
        <f t="shared" si="12"/>
        <v>0.0028052593986492677</v>
      </c>
      <c r="H73" s="163"/>
      <c r="I73" s="163"/>
    </row>
    <row r="74" spans="1:9" ht="12.75">
      <c r="A74" s="10" t="s">
        <v>27</v>
      </c>
      <c r="B74" s="15">
        <v>20971</v>
      </c>
      <c r="C74" s="15">
        <v>26887</v>
      </c>
      <c r="D74" s="49">
        <f t="shared" si="9"/>
        <v>5916</v>
      </c>
      <c r="E74" s="17">
        <f t="shared" si="10"/>
        <v>128.21038577082638</v>
      </c>
      <c r="F74" s="18">
        <f t="shared" si="11"/>
        <v>0.17806802434584137</v>
      </c>
      <c r="G74" s="18">
        <f t="shared" si="12"/>
        <v>0.19439435425639912</v>
      </c>
      <c r="H74" s="163"/>
      <c r="I74" s="163"/>
    </row>
    <row r="75" spans="1:9" ht="12.75">
      <c r="A75" s="10" t="s">
        <v>28</v>
      </c>
      <c r="B75" s="15">
        <v>1961840</v>
      </c>
      <c r="C75" s="15">
        <v>2127780</v>
      </c>
      <c r="D75" s="49">
        <f t="shared" si="9"/>
        <v>165940</v>
      </c>
      <c r="E75" s="17">
        <f t="shared" si="10"/>
        <v>108.45838600497493</v>
      </c>
      <c r="F75" s="18">
        <f t="shared" si="11"/>
        <v>16.658288726462516</v>
      </c>
      <c r="G75" s="18">
        <f t="shared" si="12"/>
        <v>15.383955781592626</v>
      </c>
      <c r="H75" s="163"/>
      <c r="I75" s="163"/>
    </row>
    <row r="76" spans="1:9" ht="14.25" customHeight="1">
      <c r="A76" s="22" t="s">
        <v>14</v>
      </c>
      <c r="B76" s="15">
        <v>134830</v>
      </c>
      <c r="C76" s="15">
        <v>151972</v>
      </c>
      <c r="D76" s="50">
        <f t="shared" si="9"/>
        <v>17142</v>
      </c>
      <c r="E76" s="17">
        <f t="shared" si="10"/>
        <v>112.71378773270044</v>
      </c>
      <c r="F76" s="18">
        <f t="shared" si="11"/>
        <v>1.1448625112083255</v>
      </c>
      <c r="G76" s="18">
        <f t="shared" si="12"/>
        <v>1.0987651580709445</v>
      </c>
      <c r="H76" s="163"/>
      <c r="I76" s="163"/>
    </row>
    <row r="77" spans="1:9" ht="14.25" customHeight="1">
      <c r="A77" s="10" t="s">
        <v>37</v>
      </c>
      <c r="B77" s="15">
        <v>77855</v>
      </c>
      <c r="C77" s="15">
        <v>82912</v>
      </c>
      <c r="D77" s="50">
        <f>C77-B77</f>
        <v>5057</v>
      </c>
      <c r="E77" s="17">
        <f t="shared" si="10"/>
        <v>106.495408130499</v>
      </c>
      <c r="F77" s="18">
        <f>B77/$B$63*100</f>
        <v>0.6610789201967231</v>
      </c>
      <c r="G77" s="18">
        <f t="shared" si="12"/>
        <v>0.5994579053113611</v>
      </c>
      <c r="H77" s="163"/>
      <c r="I77" s="163"/>
    </row>
    <row r="78" spans="1:9" ht="14.25" customHeight="1">
      <c r="A78" s="10" t="s">
        <v>38</v>
      </c>
      <c r="B78" s="15">
        <v>56975</v>
      </c>
      <c r="C78" s="15">
        <v>69060</v>
      </c>
      <c r="D78" s="50">
        <f>C78-B78</f>
        <v>12085</v>
      </c>
      <c r="E78" s="17">
        <f t="shared" si="10"/>
        <v>121.21105748135147</v>
      </c>
      <c r="F78" s="18">
        <f>B78/$B$63*100</f>
        <v>0.4837835910116023</v>
      </c>
      <c r="G78" s="18">
        <f t="shared" si="12"/>
        <v>0.49930725275958354</v>
      </c>
      <c r="H78" s="163"/>
      <c r="I78" s="163"/>
    </row>
    <row r="79" spans="1:9" ht="14.25" customHeight="1">
      <c r="A79" s="22" t="s">
        <v>15</v>
      </c>
      <c r="B79" s="15">
        <v>170037</v>
      </c>
      <c r="C79" s="15">
        <v>204367</v>
      </c>
      <c r="D79" s="50">
        <f t="shared" si="9"/>
        <v>34330</v>
      </c>
      <c r="E79" s="17">
        <f t="shared" si="10"/>
        <v>120.18972341313949</v>
      </c>
      <c r="F79" s="18">
        <f t="shared" si="11"/>
        <v>1.443810626851072</v>
      </c>
      <c r="G79" s="18">
        <f t="shared" si="12"/>
        <v>1.4775836276385435</v>
      </c>
      <c r="H79" s="163"/>
      <c r="I79" s="163"/>
    </row>
    <row r="80" spans="1:9" ht="12.75">
      <c r="A80" s="22" t="s">
        <v>16</v>
      </c>
      <c r="B80" s="15">
        <v>467</v>
      </c>
      <c r="C80" s="15">
        <v>812</v>
      </c>
      <c r="D80" s="50">
        <f t="shared" si="9"/>
        <v>345</v>
      </c>
      <c r="E80" s="17">
        <f t="shared" si="10"/>
        <v>173.87580299785867</v>
      </c>
      <c r="F80" s="18">
        <f t="shared" si="11"/>
        <v>0.0039653696709507375</v>
      </c>
      <c r="G80" s="18">
        <f t="shared" si="12"/>
        <v>0.005870800597173209</v>
      </c>
      <c r="H80" s="163"/>
      <c r="I80" s="163"/>
    </row>
    <row r="81" spans="1:9" ht="12.75">
      <c r="A81" s="22" t="s">
        <v>17</v>
      </c>
      <c r="B81" s="15">
        <v>53989</v>
      </c>
      <c r="C81" s="15">
        <v>52431</v>
      </c>
      <c r="D81" s="50">
        <f t="shared" si="9"/>
        <v>-1558</v>
      </c>
      <c r="E81" s="17">
        <f t="shared" si="10"/>
        <v>97.114226972161</v>
      </c>
      <c r="F81" s="18">
        <f t="shared" si="11"/>
        <v>0.4584290003532321</v>
      </c>
      <c r="G81" s="18">
        <f t="shared" si="12"/>
        <v>0.3790787513674736</v>
      </c>
      <c r="H81" s="163"/>
      <c r="I81" s="163"/>
    </row>
    <row r="82" spans="1:9" ht="12.75">
      <c r="A82" s="22" t="s">
        <v>29</v>
      </c>
      <c r="B82" s="15">
        <v>820068</v>
      </c>
      <c r="C82" s="15">
        <v>964399</v>
      </c>
      <c r="D82" s="50">
        <f t="shared" si="9"/>
        <v>144331</v>
      </c>
      <c r="E82" s="17">
        <f t="shared" si="10"/>
        <v>117.5998819610081</v>
      </c>
      <c r="F82" s="18">
        <f aca="true" t="shared" si="13" ref="F82:F89">B82/$B$63*100</f>
        <v>6.963325000679292</v>
      </c>
      <c r="G82" s="18">
        <f t="shared" si="12"/>
        <v>6.972652986592667</v>
      </c>
      <c r="H82" s="163"/>
      <c r="I82" s="163"/>
    </row>
    <row r="83" spans="1:9" ht="12.75">
      <c r="A83" s="22" t="s">
        <v>31</v>
      </c>
      <c r="B83" s="15">
        <v>575024</v>
      </c>
      <c r="C83" s="15">
        <v>727635</v>
      </c>
      <c r="D83" s="50">
        <f t="shared" si="9"/>
        <v>152611</v>
      </c>
      <c r="E83" s="17">
        <f t="shared" si="10"/>
        <v>126.53993572442195</v>
      </c>
      <c r="F83" s="18">
        <f t="shared" si="13"/>
        <v>4.882618264815369</v>
      </c>
      <c r="G83" s="18">
        <f t="shared" si="12"/>
        <v>5.260837429216907</v>
      </c>
      <c r="H83" s="163"/>
      <c r="I83" s="163"/>
    </row>
    <row r="84" spans="1:9" ht="12.75">
      <c r="A84" s="22" t="s">
        <v>30</v>
      </c>
      <c r="B84" s="15">
        <v>217834</v>
      </c>
      <c r="C84" s="15">
        <v>209066</v>
      </c>
      <c r="D84" s="50">
        <f aca="true" t="shared" si="14" ref="D84:D89">C84-B84</f>
        <v>-8768</v>
      </c>
      <c r="E84" s="17">
        <f t="shared" si="10"/>
        <v>95.97491667967351</v>
      </c>
      <c r="F84" s="18">
        <f t="shared" si="13"/>
        <v>1.8496623916528545</v>
      </c>
      <c r="G84" s="18">
        <f aca="true" t="shared" si="15" ref="G84:G89">C84/$C$63*100</f>
        <v>1.511557632572185</v>
      </c>
      <c r="H84" s="163"/>
      <c r="I84" s="163"/>
    </row>
    <row r="85" spans="1:9" ht="12.75">
      <c r="A85" s="22" t="s">
        <v>32</v>
      </c>
      <c r="B85" s="15">
        <v>6037</v>
      </c>
      <c r="C85" s="15">
        <v>4410</v>
      </c>
      <c r="D85" s="50">
        <f t="shared" si="14"/>
        <v>-1627</v>
      </c>
      <c r="E85" s="17">
        <f t="shared" si="10"/>
        <v>73.04952791121417</v>
      </c>
      <c r="F85" s="18">
        <f t="shared" si="13"/>
        <v>0.05126110643154091</v>
      </c>
      <c r="G85" s="18">
        <f t="shared" si="15"/>
        <v>0.031884520484647606</v>
      </c>
      <c r="H85" s="163"/>
      <c r="I85" s="163"/>
    </row>
    <row r="86" spans="1:9" ht="12.75">
      <c r="A86" s="22" t="s">
        <v>41</v>
      </c>
      <c r="B86" s="15">
        <v>21176</v>
      </c>
      <c r="C86" s="15">
        <v>23279</v>
      </c>
      <c r="D86" s="50">
        <f t="shared" si="14"/>
        <v>2103</v>
      </c>
      <c r="E86" s="17">
        <f t="shared" si="10"/>
        <v>109.93105402342273</v>
      </c>
      <c r="F86" s="18">
        <f t="shared" si="13"/>
        <v>0.17980871124636577</v>
      </c>
      <c r="G86" s="18">
        <f t="shared" si="15"/>
        <v>0.16830833386895955</v>
      </c>
      <c r="H86" s="163"/>
      <c r="I86" s="163"/>
    </row>
    <row r="87" spans="1:9" ht="12.75">
      <c r="A87" s="22" t="s">
        <v>65</v>
      </c>
      <c r="B87" s="15">
        <v>0</v>
      </c>
      <c r="C87" s="15">
        <v>0</v>
      </c>
      <c r="D87" s="50">
        <f t="shared" si="14"/>
        <v>0</v>
      </c>
      <c r="E87" s="17">
        <f>IF(B87&lt;&gt;0,IF(AND(B87&gt;0,C87&gt;0),C87/B87*100,IF(AND(B87&lt;0,C87&lt;0),B87/C87*100,"")),"")</f>
      </c>
      <c r="F87" s="18">
        <f>B87/$B$63*100</f>
        <v>0</v>
      </c>
      <c r="G87" s="18">
        <f t="shared" si="15"/>
        <v>0</v>
      </c>
      <c r="H87" s="163"/>
      <c r="I87" s="163"/>
    </row>
    <row r="88" spans="1:9" ht="12.75">
      <c r="A88" s="22" t="s">
        <v>18</v>
      </c>
      <c r="B88" s="15">
        <v>236</v>
      </c>
      <c r="C88" s="15">
        <v>-12</v>
      </c>
      <c r="D88" s="50">
        <f t="shared" si="14"/>
        <v>-248</v>
      </c>
      <c r="E88" s="17">
        <f t="shared" si="10"/>
      </c>
      <c r="F88" s="18">
        <f t="shared" si="13"/>
        <v>0.0020039127245061543</v>
      </c>
      <c r="G88" s="18">
        <f t="shared" si="15"/>
        <v>-8.676059995822477E-05</v>
      </c>
      <c r="H88" s="163"/>
      <c r="I88" s="163"/>
    </row>
    <row r="89" spans="1:9" ht="14.25" customHeight="1" thickBot="1">
      <c r="A89" s="23" t="s">
        <v>20</v>
      </c>
      <c r="B89" s="24">
        <v>4041</v>
      </c>
      <c r="C89" s="24">
        <v>3028</v>
      </c>
      <c r="D89" s="51">
        <f t="shared" si="14"/>
        <v>-1013</v>
      </c>
      <c r="E89" s="25">
        <f t="shared" si="10"/>
        <v>74.93194753773818</v>
      </c>
      <c r="F89" s="26">
        <f t="shared" si="13"/>
        <v>0.03431275982936174</v>
      </c>
      <c r="G89" s="26">
        <f t="shared" si="15"/>
        <v>0.021892591389458718</v>
      </c>
      <c r="H89" s="163"/>
      <c r="I89" s="163"/>
    </row>
    <row r="90" spans="1:9" ht="10.5" customHeight="1">
      <c r="A90" s="36"/>
      <c r="B90" s="41"/>
      <c r="C90" s="42"/>
      <c r="D90" s="43"/>
      <c r="E90" s="43"/>
      <c r="F90" s="44"/>
      <c r="G90" s="44"/>
      <c r="H90" s="163"/>
      <c r="I90" s="163"/>
    </row>
    <row r="91" spans="1:9" ht="28.5" customHeight="1">
      <c r="A91" s="155" t="str">
        <f>"краевой бюджет
(доля в территориальном бюджете:    "&amp;B94&amp;" - "&amp;TEXT(IF(AND(B95&gt;0,B$63&gt;0),B95/B$63*100,IF(AND(B95&lt;0,B$63&lt;0),B$63/B95*100,0)),"0.0")&amp;"%;     "&amp;C94&amp;" - "&amp;TEXT(IF(AND(C95&gt;0,C$63&gt;0),C95/C$63*100,IF(AND(C95&lt;0,C$63&lt;0),C$63/C95*100,0)),"0.0")&amp;"%) "</f>
        <v>краевой бюджет
(доля в территориальном бюджете:    2018г. - 80.3%;     2019г. - 81.2%) </v>
      </c>
      <c r="B91" s="155"/>
      <c r="C91" s="155"/>
      <c r="D91" s="155"/>
      <c r="E91" s="155"/>
      <c r="F91" s="155"/>
      <c r="G91" s="155"/>
      <c r="H91" s="163"/>
      <c r="I91" s="163"/>
    </row>
    <row r="92" spans="2:9" ht="10.5" customHeight="1" thickBot="1">
      <c r="B92" s="45"/>
      <c r="D92" s="52"/>
      <c r="E92" s="52"/>
      <c r="F92" s="34"/>
      <c r="G92" s="35" t="s">
        <v>21</v>
      </c>
      <c r="H92" s="163"/>
      <c r="I92" s="163"/>
    </row>
    <row r="93" spans="1:9" ht="13.5" thickBot="1">
      <c r="A93" s="5"/>
      <c r="B93" s="85" t="s">
        <v>68</v>
      </c>
      <c r="C93" s="57" t="s">
        <v>68</v>
      </c>
      <c r="D93" s="153" t="s">
        <v>0</v>
      </c>
      <c r="E93" s="154"/>
      <c r="F93" s="158" t="s">
        <v>22</v>
      </c>
      <c r="G93" s="159"/>
      <c r="H93" s="163"/>
      <c r="I93" s="163"/>
    </row>
    <row r="94" spans="1:9" ht="13.5" thickBot="1">
      <c r="A94" s="47"/>
      <c r="B94" s="87" t="s">
        <v>69</v>
      </c>
      <c r="C94" s="87" t="s">
        <v>70</v>
      </c>
      <c r="D94" s="48" t="s">
        <v>2</v>
      </c>
      <c r="E94" s="88" t="s">
        <v>3</v>
      </c>
      <c r="F94" s="9" t="str">
        <f>$F$6</f>
        <v>2018г.</v>
      </c>
      <c r="G94" s="9" t="str">
        <f>$G$6</f>
        <v>2019г.</v>
      </c>
      <c r="H94" s="163"/>
      <c r="I94" s="163"/>
    </row>
    <row r="95" spans="1:9" s="2" customFormat="1" ht="12.75">
      <c r="A95" s="37" t="s">
        <v>26</v>
      </c>
      <c r="B95" s="79">
        <v>9460938</v>
      </c>
      <c r="C95" s="79">
        <v>11228602</v>
      </c>
      <c r="D95" s="81">
        <f aca="true" t="shared" si="16" ref="D95:D113">C95-B95</f>
        <v>1767664</v>
      </c>
      <c r="E95" s="78">
        <f aca="true" t="shared" si="17" ref="E95:E116">IF(B95&lt;&gt;0,IF(AND(B95&gt;0,C95&gt;0),C95/B95*100,IF(AND(B95&lt;0,C95&lt;0),B95/C95*100,"")),"")</f>
        <v>118.68381338087195</v>
      </c>
      <c r="F95" s="80">
        <v>100</v>
      </c>
      <c r="G95" s="80">
        <v>100</v>
      </c>
      <c r="H95" s="163"/>
      <c r="I95" s="163"/>
    </row>
    <row r="96" spans="1:9" ht="12.75">
      <c r="A96" s="10" t="s">
        <v>4</v>
      </c>
      <c r="B96" s="15">
        <v>2715992</v>
      </c>
      <c r="C96" s="15">
        <v>3666494</v>
      </c>
      <c r="D96" s="49">
        <f t="shared" si="16"/>
        <v>950502</v>
      </c>
      <c r="E96" s="17">
        <f t="shared" si="17"/>
        <v>134.99649483503632</v>
      </c>
      <c r="F96" s="18">
        <f aca="true" t="shared" si="18" ref="F96:F113">B96/$B$95*100</f>
        <v>28.707428375495113</v>
      </c>
      <c r="G96" s="18">
        <f aca="true" t="shared" si="19" ref="G96:G113">C96/$C$95*100</f>
        <v>32.6531655499055</v>
      </c>
      <c r="H96" s="163"/>
      <c r="I96" s="163"/>
    </row>
    <row r="97" spans="1:9" ht="12.75">
      <c r="A97" s="19" t="s">
        <v>5</v>
      </c>
      <c r="B97" s="15">
        <v>3893410</v>
      </c>
      <c r="C97" s="15">
        <v>4267503</v>
      </c>
      <c r="D97" s="49">
        <f t="shared" si="16"/>
        <v>374093</v>
      </c>
      <c r="E97" s="17">
        <f t="shared" si="17"/>
        <v>109.60836387639628</v>
      </c>
      <c r="F97" s="18">
        <f t="shared" si="18"/>
        <v>41.15247346510462</v>
      </c>
      <c r="G97" s="18">
        <f t="shared" si="19"/>
        <v>38.005648432458464</v>
      </c>
      <c r="H97" s="163"/>
      <c r="I97" s="163"/>
    </row>
    <row r="98" spans="1:9" ht="12.75">
      <c r="A98" s="19" t="s">
        <v>8</v>
      </c>
      <c r="B98" s="15">
        <v>15049</v>
      </c>
      <c r="C98" s="15">
        <v>10550</v>
      </c>
      <c r="D98" s="49">
        <f t="shared" si="16"/>
        <v>-4499</v>
      </c>
      <c r="E98" s="17">
        <f t="shared" si="17"/>
        <v>70.1043258688285</v>
      </c>
      <c r="F98" s="18">
        <f t="shared" si="18"/>
        <v>0.15906456632524174</v>
      </c>
      <c r="G98" s="18">
        <f t="shared" si="19"/>
        <v>0.09395648719226134</v>
      </c>
      <c r="H98" s="163"/>
      <c r="I98" s="163"/>
    </row>
    <row r="99" spans="1:9" ht="12.75">
      <c r="A99" s="20" t="s">
        <v>9</v>
      </c>
      <c r="B99" s="15">
        <v>0</v>
      </c>
      <c r="C99" s="15">
        <v>0</v>
      </c>
      <c r="D99" s="49">
        <f t="shared" si="16"/>
        <v>0</v>
      </c>
      <c r="E99" s="17">
        <f t="shared" si="17"/>
      </c>
      <c r="F99" s="18">
        <f t="shared" si="18"/>
        <v>0</v>
      </c>
      <c r="G99" s="18">
        <f t="shared" si="19"/>
        <v>0</v>
      </c>
      <c r="H99" s="163"/>
      <c r="I99" s="163"/>
    </row>
    <row r="100" spans="1:9" ht="12.75">
      <c r="A100" s="19" t="s">
        <v>10</v>
      </c>
      <c r="B100" s="15">
        <v>15049</v>
      </c>
      <c r="C100" s="15">
        <v>10550</v>
      </c>
      <c r="D100" s="49">
        <f t="shared" si="16"/>
        <v>-4499</v>
      </c>
      <c r="E100" s="17">
        <f t="shared" si="17"/>
        <v>70.1043258688285</v>
      </c>
      <c r="F100" s="18">
        <f t="shared" si="18"/>
        <v>0.15906456632524174</v>
      </c>
      <c r="G100" s="18">
        <f t="shared" si="19"/>
        <v>0.09395648719226134</v>
      </c>
      <c r="H100" s="163"/>
      <c r="I100" s="163"/>
    </row>
    <row r="101" spans="1:9" ht="12.75">
      <c r="A101" s="10" t="s">
        <v>11</v>
      </c>
      <c r="B101" s="15">
        <v>161260</v>
      </c>
      <c r="C101" s="15">
        <v>273979</v>
      </c>
      <c r="D101" s="49">
        <f t="shared" si="16"/>
        <v>112719</v>
      </c>
      <c r="E101" s="17">
        <f t="shared" si="17"/>
        <v>169.89892099714748</v>
      </c>
      <c r="F101" s="18">
        <f t="shared" si="18"/>
        <v>1.70448215599764</v>
      </c>
      <c r="G101" s="18">
        <f t="shared" si="19"/>
        <v>2.4400098961562624</v>
      </c>
      <c r="H101" s="163"/>
      <c r="I101" s="163"/>
    </row>
    <row r="102" spans="1:9" ht="12.75">
      <c r="A102" s="10" t="s">
        <v>43</v>
      </c>
      <c r="B102" s="15">
        <v>161039</v>
      </c>
      <c r="C102" s="15">
        <v>273591</v>
      </c>
      <c r="D102" s="49">
        <f>C102-B102</f>
        <v>112552</v>
      </c>
      <c r="E102" s="17">
        <f t="shared" si="17"/>
        <v>169.89114438117474</v>
      </c>
      <c r="F102" s="18">
        <f>B102/$B$95*100</f>
        <v>1.7021462353944188</v>
      </c>
      <c r="G102" s="18">
        <f>C102/$C$95*100</f>
        <v>2.436554434826348</v>
      </c>
      <c r="H102" s="163"/>
      <c r="I102" s="163"/>
    </row>
    <row r="103" spans="1:9" ht="12.75">
      <c r="A103" s="10" t="s">
        <v>45</v>
      </c>
      <c r="B103" s="15">
        <v>101516</v>
      </c>
      <c r="C103" s="15">
        <v>205712</v>
      </c>
      <c r="D103" s="49">
        <f>C103-B103</f>
        <v>104196</v>
      </c>
      <c r="E103" s="17">
        <f t="shared" si="17"/>
        <v>202.6399779345128</v>
      </c>
      <c r="F103" s="18">
        <f>B103/$B$95*100</f>
        <v>1.0730014296679673</v>
      </c>
      <c r="G103" s="18">
        <f>C103/$C$95*100</f>
        <v>1.8320357244828875</v>
      </c>
      <c r="H103" s="163"/>
      <c r="I103" s="163"/>
    </row>
    <row r="104" spans="1:9" ht="12.75">
      <c r="A104" s="10" t="s">
        <v>46</v>
      </c>
      <c r="B104" s="15">
        <v>59523</v>
      </c>
      <c r="C104" s="15">
        <v>67879</v>
      </c>
      <c r="D104" s="49">
        <f>C104-B104</f>
        <v>8356</v>
      </c>
      <c r="E104" s="17">
        <f t="shared" si="17"/>
        <v>114.0382709204845</v>
      </c>
      <c r="F104" s="18">
        <f>B104/$B$95*100</f>
        <v>0.6291448057264513</v>
      </c>
      <c r="G104" s="18">
        <f>C104/$C$95*100</f>
        <v>0.6045187103434604</v>
      </c>
      <c r="H104" s="163"/>
      <c r="I104" s="163"/>
    </row>
    <row r="105" spans="1:9" ht="12.75">
      <c r="A105" s="10" t="s">
        <v>40</v>
      </c>
      <c r="B105" s="15">
        <v>221</v>
      </c>
      <c r="C105" s="15">
        <v>388</v>
      </c>
      <c r="D105" s="49">
        <f>C105-B105</f>
        <v>167</v>
      </c>
      <c r="E105" s="17">
        <f t="shared" si="17"/>
        <v>175.5656108597285</v>
      </c>
      <c r="F105" s="18">
        <f>B105/$B$95*100</f>
        <v>0.0023359206032213717</v>
      </c>
      <c r="G105" s="18">
        <f>C105/$C$95*100</f>
        <v>0.0034554613299144455</v>
      </c>
      <c r="H105" s="163"/>
      <c r="I105" s="163"/>
    </row>
    <row r="106" spans="1:9" s="122" customFormat="1" ht="12.75">
      <c r="A106" s="114" t="s">
        <v>28</v>
      </c>
      <c r="B106" s="15">
        <v>1961840</v>
      </c>
      <c r="C106" s="15">
        <v>2127780</v>
      </c>
      <c r="D106" s="142">
        <f t="shared" si="16"/>
        <v>165940</v>
      </c>
      <c r="E106" s="143">
        <f t="shared" si="17"/>
        <v>108.45838600497493</v>
      </c>
      <c r="F106" s="144">
        <f t="shared" si="18"/>
        <v>20.736210299655276</v>
      </c>
      <c r="G106" s="144">
        <f t="shared" si="19"/>
        <v>18.94964306331278</v>
      </c>
      <c r="H106" s="163"/>
      <c r="I106" s="163"/>
    </row>
    <row r="107" spans="1:9" s="122" customFormat="1" ht="14.25" customHeight="1">
      <c r="A107" s="123" t="s">
        <v>14</v>
      </c>
      <c r="B107" s="15">
        <v>134830</v>
      </c>
      <c r="C107" s="15">
        <v>151972</v>
      </c>
      <c r="D107" s="142">
        <f t="shared" si="16"/>
        <v>17142</v>
      </c>
      <c r="E107" s="143">
        <f t="shared" si="17"/>
        <v>112.71378773270044</v>
      </c>
      <c r="F107" s="144">
        <f t="shared" si="18"/>
        <v>1.42512296349474</v>
      </c>
      <c r="G107" s="144">
        <f t="shared" si="19"/>
        <v>1.353436518633397</v>
      </c>
      <c r="H107" s="163"/>
      <c r="I107" s="163"/>
    </row>
    <row r="108" spans="1:9" s="122" customFormat="1" ht="14.25" customHeight="1">
      <c r="A108" s="114" t="s">
        <v>37</v>
      </c>
      <c r="B108" s="15">
        <v>77855</v>
      </c>
      <c r="C108" s="15">
        <v>82912</v>
      </c>
      <c r="D108" s="142">
        <f>C108-B108</f>
        <v>5057</v>
      </c>
      <c r="E108" s="143">
        <f t="shared" si="17"/>
        <v>106.495408130499</v>
      </c>
      <c r="F108" s="144">
        <f>B108/$B$95*100</f>
        <v>0.8229099482524883</v>
      </c>
      <c r="G108" s="144">
        <f>C108/$C$95*100</f>
        <v>0.7384000252213054</v>
      </c>
      <c r="H108" s="163"/>
      <c r="I108" s="163"/>
    </row>
    <row r="109" spans="1:9" s="122" customFormat="1" ht="14.25" customHeight="1">
      <c r="A109" s="114" t="s">
        <v>38</v>
      </c>
      <c r="B109" s="15">
        <v>56975</v>
      </c>
      <c r="C109" s="15">
        <v>69060</v>
      </c>
      <c r="D109" s="142">
        <f>C109-B109</f>
        <v>12085</v>
      </c>
      <c r="E109" s="143">
        <f t="shared" si="17"/>
        <v>121.21105748135147</v>
      </c>
      <c r="F109" s="144">
        <f>B109/$B$95*100</f>
        <v>0.6022130152422519</v>
      </c>
      <c r="G109" s="144">
        <f>C109/$C$95*100</f>
        <v>0.6150364934120917</v>
      </c>
      <c r="H109" s="163"/>
      <c r="I109" s="163"/>
    </row>
    <row r="110" spans="1:9" ht="14.25" customHeight="1">
      <c r="A110" s="22" t="s">
        <v>16</v>
      </c>
      <c r="B110" s="15">
        <v>467</v>
      </c>
      <c r="C110" s="15">
        <v>812</v>
      </c>
      <c r="D110" s="49">
        <f t="shared" si="16"/>
        <v>345</v>
      </c>
      <c r="E110" s="17">
        <f t="shared" si="17"/>
        <v>173.87580299785867</v>
      </c>
      <c r="F110" s="18">
        <f t="shared" si="18"/>
        <v>0.0049360856185718584</v>
      </c>
      <c r="G110" s="18">
        <f t="shared" si="19"/>
        <v>0.007231532473944664</v>
      </c>
      <c r="H110" s="163"/>
      <c r="I110" s="163"/>
    </row>
    <row r="111" spans="1:9" ht="14.25" customHeight="1">
      <c r="A111" s="22" t="s">
        <v>17</v>
      </c>
      <c r="B111" s="15">
        <v>70</v>
      </c>
      <c r="C111" s="15">
        <v>63</v>
      </c>
      <c r="D111" s="49">
        <f t="shared" si="16"/>
        <v>-7</v>
      </c>
      <c r="E111" s="17">
        <f t="shared" si="17"/>
        <v>90</v>
      </c>
      <c r="F111" s="18">
        <f t="shared" si="18"/>
        <v>0.0007398843539615205</v>
      </c>
      <c r="G111" s="18">
        <f t="shared" si="19"/>
        <v>0.0005610671747026032</v>
      </c>
      <c r="H111" s="163"/>
      <c r="I111" s="163"/>
    </row>
    <row r="112" spans="1:9" ht="14.25" customHeight="1">
      <c r="A112" s="22" t="s">
        <v>29</v>
      </c>
      <c r="B112" s="15">
        <v>575024</v>
      </c>
      <c r="C112" s="15">
        <v>727645</v>
      </c>
      <c r="D112" s="49">
        <f t="shared" si="16"/>
        <v>152621</v>
      </c>
      <c r="E112" s="17">
        <f t="shared" si="17"/>
        <v>126.54167478226996</v>
      </c>
      <c r="F112" s="18">
        <f t="shared" si="18"/>
        <v>6.077875153605277</v>
      </c>
      <c r="G112" s="18">
        <f t="shared" si="19"/>
        <v>6.480281338674218</v>
      </c>
      <c r="H112" s="163"/>
      <c r="I112" s="163"/>
    </row>
    <row r="113" spans="1:9" ht="12.75">
      <c r="A113" s="22" t="s">
        <v>31</v>
      </c>
      <c r="B113" s="15">
        <v>575024</v>
      </c>
      <c r="C113" s="15">
        <v>727635</v>
      </c>
      <c r="D113" s="49">
        <f t="shared" si="16"/>
        <v>152611</v>
      </c>
      <c r="E113" s="17">
        <f t="shared" si="17"/>
        <v>126.53993572442195</v>
      </c>
      <c r="F113" s="18">
        <f t="shared" si="18"/>
        <v>6.077875153605277</v>
      </c>
      <c r="G113" s="18">
        <f t="shared" si="19"/>
        <v>6.480192280392519</v>
      </c>
      <c r="H113" s="163"/>
      <c r="I113" s="163"/>
    </row>
    <row r="114" spans="1:9" ht="14.25" customHeight="1">
      <c r="A114" s="22" t="s">
        <v>32</v>
      </c>
      <c r="B114" s="15">
        <v>3</v>
      </c>
      <c r="C114" s="15">
        <v>1</v>
      </c>
      <c r="D114" s="49">
        <f>C114-B114</f>
        <v>-2</v>
      </c>
      <c r="E114" s="17">
        <f t="shared" si="17"/>
        <v>33.33333333333333</v>
      </c>
      <c r="F114" s="18">
        <f>B114/$B$95*100</f>
        <v>3.1709329455493733E-05</v>
      </c>
      <c r="G114" s="18">
        <f>C114/$C$95*100</f>
        <v>8.905828169882592E-06</v>
      </c>
      <c r="H114" s="163"/>
      <c r="I114" s="163"/>
    </row>
    <row r="115" spans="1:9" ht="12" customHeight="1">
      <c r="A115" s="22" t="s">
        <v>18</v>
      </c>
      <c r="B115" s="15">
        <v>31</v>
      </c>
      <c r="C115" s="15">
        <v>-30</v>
      </c>
      <c r="D115" s="49">
        <f>C115-B115</f>
        <v>-61</v>
      </c>
      <c r="E115" s="17">
        <f t="shared" si="17"/>
      </c>
      <c r="F115" s="18">
        <f>B115/$B$95*100</f>
        <v>0.000327663071040102</v>
      </c>
      <c r="G115" s="18">
        <f>C115/$C$95*100</f>
        <v>-0.00026717484509647773</v>
      </c>
      <c r="H115" s="163"/>
      <c r="I115" s="163"/>
    </row>
    <row r="116" spans="1:9" ht="14.25" customHeight="1" thickBot="1">
      <c r="A116" s="23" t="s">
        <v>20</v>
      </c>
      <c r="B116" s="24">
        <v>2965</v>
      </c>
      <c r="C116" s="24">
        <v>1834</v>
      </c>
      <c r="D116" s="51">
        <f>C116-B116</f>
        <v>-1131</v>
      </c>
      <c r="E116" s="25">
        <f t="shared" si="17"/>
        <v>61.85497470489039</v>
      </c>
      <c r="F116" s="26">
        <f>B116/$B$95*100</f>
        <v>0.03133938727851298</v>
      </c>
      <c r="G116" s="26">
        <f>C116/$C$95*100</f>
        <v>0.016333288863564673</v>
      </c>
      <c r="H116" s="163"/>
      <c r="I116" s="163"/>
    </row>
    <row r="117" spans="1:9" ht="9.75" customHeight="1">
      <c r="A117" s="27"/>
      <c r="B117" s="28"/>
      <c r="C117" s="53"/>
      <c r="D117" s="29"/>
      <c r="E117" s="30"/>
      <c r="F117" s="31"/>
      <c r="G117" s="31"/>
      <c r="H117" s="163"/>
      <c r="I117" s="163"/>
    </row>
    <row r="118" spans="1:9" ht="30" customHeight="1">
      <c r="A118" s="155" t="str">
        <f>"местные бюджеты
(доля в территориальном бюджете:    "&amp;B121&amp;" - "&amp;TEXT(IF(AND(B122&gt;0,B$63&gt;0),B122/B$63*100,IF(AND(B122&lt;0,B$63&lt;0),B$63/B122*100,0)),"0.0")&amp;"%;     "&amp;C121&amp;" - "&amp;TEXT(IF(AND(C122&gt;0,C$63&gt;0),C122/C$63*100,IF(AND(C122&lt;0,C$63&lt;0),C$63/C122*100,0)),"0.0")&amp;"%) "</f>
        <v>местные бюджеты
(доля в территориальном бюджете:    2018г. - 19.7%;     2019г. - 18.8%) </v>
      </c>
      <c r="B118" s="155"/>
      <c r="C118" s="155"/>
      <c r="D118" s="155"/>
      <c r="E118" s="155"/>
      <c r="F118" s="155"/>
      <c r="G118" s="155"/>
      <c r="H118" s="163"/>
      <c r="I118" s="163"/>
    </row>
    <row r="119" spans="2:9" ht="12.75" customHeight="1" thickBot="1">
      <c r="B119" s="45"/>
      <c r="E119" s="3"/>
      <c r="F119" s="34"/>
      <c r="G119" s="35" t="s">
        <v>21</v>
      </c>
      <c r="H119" s="163"/>
      <c r="I119" s="163"/>
    </row>
    <row r="120" spans="1:9" ht="13.5" thickBot="1">
      <c r="A120" s="5"/>
      <c r="B120" s="85" t="s">
        <v>68</v>
      </c>
      <c r="C120" s="57" t="s">
        <v>68</v>
      </c>
      <c r="D120" s="153" t="s">
        <v>0</v>
      </c>
      <c r="E120" s="154"/>
      <c r="F120" s="158" t="s">
        <v>22</v>
      </c>
      <c r="G120" s="159"/>
      <c r="H120" s="163"/>
      <c r="I120" s="163"/>
    </row>
    <row r="121" spans="1:9" ht="13.5" thickBot="1">
      <c r="A121" s="47"/>
      <c r="B121" s="87" t="s">
        <v>69</v>
      </c>
      <c r="C121" s="87" t="s">
        <v>70</v>
      </c>
      <c r="D121" s="48" t="s">
        <v>2</v>
      </c>
      <c r="E121" s="88" t="s">
        <v>3</v>
      </c>
      <c r="F121" s="9" t="str">
        <f>$F$6</f>
        <v>2018г.</v>
      </c>
      <c r="G121" s="9" t="str">
        <f>$G$6</f>
        <v>2019г.</v>
      </c>
      <c r="H121" s="163"/>
      <c r="I121" s="163"/>
    </row>
    <row r="122" spans="1:9" s="2" customFormat="1" ht="12.75">
      <c r="A122" s="37" t="s">
        <v>26</v>
      </c>
      <c r="B122" s="82">
        <v>2316022</v>
      </c>
      <c r="C122" s="82">
        <v>2602561</v>
      </c>
      <c r="D122" s="81">
        <f aca="true" t="shared" si="20" ref="D122:D131">C122-B122</f>
        <v>286539</v>
      </c>
      <c r="E122" s="78">
        <f aca="true" t="shared" si="21" ref="E122:E138">IF(B122&lt;&gt;0,IF(AND(B122&gt;0,C122&gt;0),C122/B122*100,IF(AND(B122&lt;0,C122&lt;0),B122/C122*100,"")),"")</f>
        <v>112.37203273544034</v>
      </c>
      <c r="F122" s="80">
        <v>100</v>
      </c>
      <c r="G122" s="80">
        <v>100</v>
      </c>
      <c r="H122" s="163"/>
      <c r="I122" s="163"/>
    </row>
    <row r="123" spans="1:9" ht="12.75">
      <c r="A123" s="19" t="s">
        <v>5</v>
      </c>
      <c r="B123" s="54">
        <v>1688456</v>
      </c>
      <c r="C123" s="54">
        <v>1863533</v>
      </c>
      <c r="D123" s="49">
        <f t="shared" si="20"/>
        <v>175077</v>
      </c>
      <c r="E123" s="17">
        <f t="shared" si="21"/>
        <v>110.36905906935093</v>
      </c>
      <c r="F123" s="18">
        <f aca="true" t="shared" si="22" ref="F123:F132">B123/$B$122*100</f>
        <v>72.90327984794618</v>
      </c>
      <c r="G123" s="18">
        <f aca="true" t="shared" si="23" ref="G123:G137">C123/$C$122*100</f>
        <v>71.60381639469738</v>
      </c>
      <c r="H123" s="163"/>
      <c r="I123" s="163"/>
    </row>
    <row r="124" spans="1:9" ht="12.75">
      <c r="A124" s="19" t="s">
        <v>8</v>
      </c>
      <c r="B124" s="54">
        <v>15050</v>
      </c>
      <c r="C124" s="54">
        <v>10550</v>
      </c>
      <c r="D124" s="49">
        <f t="shared" si="20"/>
        <v>-4500</v>
      </c>
      <c r="E124" s="17">
        <f t="shared" si="21"/>
        <v>70.09966777408638</v>
      </c>
      <c r="F124" s="18">
        <f t="shared" si="22"/>
        <v>0.6498211156888838</v>
      </c>
      <c r="G124" s="18">
        <f t="shared" si="23"/>
        <v>0.4053699413769744</v>
      </c>
      <c r="H124" s="163"/>
      <c r="I124" s="163"/>
    </row>
    <row r="125" spans="1:9" ht="12.75">
      <c r="A125" s="10" t="s">
        <v>11</v>
      </c>
      <c r="B125" s="54">
        <v>121264</v>
      </c>
      <c r="C125" s="54">
        <v>206890</v>
      </c>
      <c r="D125" s="49">
        <f t="shared" si="20"/>
        <v>85626</v>
      </c>
      <c r="E125" s="17">
        <f t="shared" si="21"/>
        <v>170.61122839424726</v>
      </c>
      <c r="F125" s="18">
        <f t="shared" si="22"/>
        <v>5.235874270624373</v>
      </c>
      <c r="G125" s="18">
        <f t="shared" si="23"/>
        <v>7.949477457012535</v>
      </c>
      <c r="H125" s="163"/>
      <c r="I125" s="163"/>
    </row>
    <row r="126" spans="1:9" ht="12.75">
      <c r="A126" s="10" t="s">
        <v>43</v>
      </c>
      <c r="B126" s="54">
        <v>121264</v>
      </c>
      <c r="C126" s="54">
        <v>206890</v>
      </c>
      <c r="D126" s="49">
        <f>C126-B126</f>
        <v>85626</v>
      </c>
      <c r="E126" s="17">
        <f t="shared" si="21"/>
        <v>170.61122839424726</v>
      </c>
      <c r="F126" s="18">
        <f t="shared" si="22"/>
        <v>5.235874270624373</v>
      </c>
      <c r="G126" s="18">
        <f>C126/$C$122*100</f>
        <v>7.949477457012535</v>
      </c>
      <c r="H126" s="163"/>
      <c r="I126" s="163"/>
    </row>
    <row r="127" spans="1:9" ht="13.5" customHeight="1">
      <c r="A127" s="10" t="s">
        <v>44</v>
      </c>
      <c r="B127" s="54">
        <v>4769</v>
      </c>
      <c r="C127" s="54">
        <v>8133</v>
      </c>
      <c r="D127" s="49">
        <f>C127-B127</f>
        <v>3364</v>
      </c>
      <c r="E127" s="17">
        <f t="shared" si="21"/>
        <v>170.5388970434053</v>
      </c>
      <c r="F127" s="18">
        <f>B127/$B$122*100</f>
        <v>0.20591341533025162</v>
      </c>
      <c r="G127" s="18">
        <f>C127/$C$122*100</f>
        <v>0.31249987992596523</v>
      </c>
      <c r="H127" s="163"/>
      <c r="I127" s="163"/>
    </row>
    <row r="128" spans="1:9" ht="12.75">
      <c r="A128" s="10" t="s">
        <v>45</v>
      </c>
      <c r="B128" s="54">
        <v>68129</v>
      </c>
      <c r="C128" s="54">
        <v>143814</v>
      </c>
      <c r="D128" s="49">
        <f>C128-B128</f>
        <v>75685</v>
      </c>
      <c r="E128" s="17">
        <f t="shared" si="21"/>
        <v>211.09072494825992</v>
      </c>
      <c r="F128" s="18">
        <f>B128/$B$122*100</f>
        <v>2.941638723639067</v>
      </c>
      <c r="G128" s="18">
        <f>C128/$C$122*100</f>
        <v>5.525864715562863</v>
      </c>
      <c r="H128" s="163"/>
      <c r="I128" s="163"/>
    </row>
    <row r="129" spans="1:9" ht="12.75">
      <c r="A129" s="10" t="s">
        <v>46</v>
      </c>
      <c r="B129" s="54">
        <v>48366</v>
      </c>
      <c r="C129" s="54">
        <v>54943</v>
      </c>
      <c r="D129" s="49">
        <f>C129-B129</f>
        <v>6577</v>
      </c>
      <c r="E129" s="17">
        <f t="shared" si="21"/>
        <v>113.59839556713393</v>
      </c>
      <c r="F129" s="18">
        <f>B129/$B$122*100</f>
        <v>2.0883221316550533</v>
      </c>
      <c r="G129" s="18">
        <f>C129/$C$122*100</f>
        <v>2.111112861523707</v>
      </c>
      <c r="H129" s="163"/>
      <c r="I129" s="163"/>
    </row>
    <row r="130" spans="1:9" ht="12.75">
      <c r="A130" s="10" t="s">
        <v>27</v>
      </c>
      <c r="B130" s="54">
        <v>20971</v>
      </c>
      <c r="C130" s="54">
        <v>26887</v>
      </c>
      <c r="D130" s="49">
        <f t="shared" si="20"/>
        <v>5916</v>
      </c>
      <c r="E130" s="17">
        <f t="shared" si="21"/>
        <v>128.21038577082638</v>
      </c>
      <c r="F130" s="18">
        <f t="shared" si="22"/>
        <v>0.9054749911702048</v>
      </c>
      <c r="G130" s="18">
        <f t="shared" si="23"/>
        <v>1.0330977832988353</v>
      </c>
      <c r="H130" s="163"/>
      <c r="I130" s="163"/>
    </row>
    <row r="131" spans="1:9" s="150" customFormat="1" ht="14.25" customHeight="1">
      <c r="A131" s="145" t="s">
        <v>15</v>
      </c>
      <c r="B131" s="146">
        <v>170037</v>
      </c>
      <c r="C131" s="146">
        <v>204367</v>
      </c>
      <c r="D131" s="147">
        <f t="shared" si="20"/>
        <v>34330</v>
      </c>
      <c r="E131" s="148">
        <f t="shared" si="21"/>
        <v>120.18972341313949</v>
      </c>
      <c r="F131" s="149">
        <f t="shared" si="22"/>
        <v>7.341769637766826</v>
      </c>
      <c r="G131" s="149">
        <f t="shared" si="23"/>
        <v>7.8525344843021925</v>
      </c>
      <c r="H131" s="163"/>
      <c r="I131" s="163"/>
    </row>
    <row r="132" spans="1:9" s="150" customFormat="1" ht="14.25" customHeight="1">
      <c r="A132" s="145" t="s">
        <v>37</v>
      </c>
      <c r="B132" s="146">
        <v>151378</v>
      </c>
      <c r="C132" s="146">
        <v>181881</v>
      </c>
      <c r="D132" s="147">
        <f aca="true" t="shared" si="24" ref="D132:D138">C132-B132</f>
        <v>30503</v>
      </c>
      <c r="E132" s="148">
        <f t="shared" si="21"/>
        <v>120.1502199791251</v>
      </c>
      <c r="F132" s="149">
        <f t="shared" si="22"/>
        <v>6.53612098676092</v>
      </c>
      <c r="G132" s="149">
        <f t="shared" si="23"/>
        <v>6.988539365647914</v>
      </c>
      <c r="H132" s="163"/>
      <c r="I132" s="163"/>
    </row>
    <row r="133" spans="1:9" s="150" customFormat="1" ht="14.25" customHeight="1">
      <c r="A133" s="145" t="s">
        <v>52</v>
      </c>
      <c r="B133" s="146">
        <v>18659</v>
      </c>
      <c r="C133" s="146">
        <v>22486</v>
      </c>
      <c r="D133" s="147">
        <f t="shared" si="24"/>
        <v>3827</v>
      </c>
      <c r="E133" s="148">
        <f t="shared" si="21"/>
        <v>120.51020955035104</v>
      </c>
      <c r="F133" s="149">
        <f aca="true" t="shared" si="25" ref="F133:F138">B133/$B$122*100</f>
        <v>0.8056486510059058</v>
      </c>
      <c r="G133" s="149">
        <f t="shared" si="23"/>
        <v>0.8639951186542794</v>
      </c>
      <c r="H133" s="163"/>
      <c r="I133" s="163"/>
    </row>
    <row r="134" spans="1:9" s="150" customFormat="1" ht="14.25" customHeight="1">
      <c r="A134" s="145" t="s">
        <v>17</v>
      </c>
      <c r="B134" s="146">
        <v>53919</v>
      </c>
      <c r="C134" s="146">
        <v>52368</v>
      </c>
      <c r="D134" s="147">
        <f t="shared" si="24"/>
        <v>-1551</v>
      </c>
      <c r="E134" s="148">
        <f t="shared" si="21"/>
        <v>97.12346297223613</v>
      </c>
      <c r="F134" s="149">
        <f t="shared" si="25"/>
        <v>2.328086693477005</v>
      </c>
      <c r="G134" s="149">
        <f t="shared" si="23"/>
        <v>2.0121718568748244</v>
      </c>
      <c r="H134" s="163"/>
      <c r="I134" s="163"/>
    </row>
    <row r="135" spans="1:9" ht="14.25" customHeight="1">
      <c r="A135" s="22" t="s">
        <v>29</v>
      </c>
      <c r="B135" s="54">
        <v>245044</v>
      </c>
      <c r="C135" s="54">
        <v>236754</v>
      </c>
      <c r="D135" s="50">
        <f t="shared" si="24"/>
        <v>-8290</v>
      </c>
      <c r="E135" s="17">
        <f t="shared" si="21"/>
        <v>96.61693410163072</v>
      </c>
      <c r="F135" s="18">
        <f t="shared" si="25"/>
        <v>10.580383087898129</v>
      </c>
      <c r="G135" s="18">
        <f t="shared" si="23"/>
        <v>9.096962568792815</v>
      </c>
      <c r="H135" s="163"/>
      <c r="I135" s="163"/>
    </row>
    <row r="136" spans="1:9" ht="12.75">
      <c r="A136" s="22" t="s">
        <v>34</v>
      </c>
      <c r="B136" s="54">
        <v>217834</v>
      </c>
      <c r="C136" s="54">
        <v>209066</v>
      </c>
      <c r="D136" s="50">
        <f t="shared" si="24"/>
        <v>-8768</v>
      </c>
      <c r="E136" s="17">
        <f t="shared" si="21"/>
        <v>95.97491667967351</v>
      </c>
      <c r="F136" s="18">
        <f t="shared" si="25"/>
        <v>9.405523781725735</v>
      </c>
      <c r="G136" s="18">
        <f>C136/$C$122*100</f>
        <v>8.033087408902231</v>
      </c>
      <c r="H136" s="163"/>
      <c r="I136" s="163"/>
    </row>
    <row r="137" spans="1:9" ht="12.75">
      <c r="A137" s="22" t="s">
        <v>32</v>
      </c>
      <c r="B137" s="54">
        <v>6034</v>
      </c>
      <c r="C137" s="54">
        <v>4409</v>
      </c>
      <c r="D137" s="50">
        <f t="shared" si="24"/>
        <v>-1625</v>
      </c>
      <c r="E137" s="17">
        <f t="shared" si="21"/>
        <v>73.06927411335764</v>
      </c>
      <c r="F137" s="18">
        <f t="shared" si="25"/>
        <v>0.2605329310343339</v>
      </c>
      <c r="G137" s="18">
        <f t="shared" si="23"/>
        <v>0.1694100541735621</v>
      </c>
      <c r="H137" s="163"/>
      <c r="I137" s="163"/>
    </row>
    <row r="138" spans="1:9" ht="12.75">
      <c r="A138" s="22" t="s">
        <v>41</v>
      </c>
      <c r="B138" s="54">
        <v>21176</v>
      </c>
      <c r="C138" s="54">
        <v>23279</v>
      </c>
      <c r="D138" s="49">
        <f t="shared" si="24"/>
        <v>2103</v>
      </c>
      <c r="E138" s="17">
        <f t="shared" si="21"/>
        <v>109.93105402342273</v>
      </c>
      <c r="F138" s="18">
        <f t="shared" si="25"/>
        <v>0.91432637513806</v>
      </c>
      <c r="G138" s="18">
        <f>C138/$C$122*100</f>
        <v>0.8944651057170226</v>
      </c>
      <c r="H138" s="163"/>
      <c r="I138" s="163"/>
    </row>
    <row r="139" spans="1:9" ht="14.25" customHeight="1">
      <c r="A139" s="22" t="s">
        <v>18</v>
      </c>
      <c r="B139" s="54">
        <v>205</v>
      </c>
      <c r="C139" s="54">
        <v>18</v>
      </c>
      <c r="D139" s="49">
        <f>C139-B139</f>
        <v>-187</v>
      </c>
      <c r="E139" s="17">
        <f>IF(B139&lt;&gt;0,IF(AND(B139&gt;0,C139&gt;0),C139/B139*100,IF(AND(B139&lt;0,C139&lt;0),B139/C139*100,"")),"")</f>
        <v>8.780487804878048</v>
      </c>
      <c r="F139" s="18">
        <f>B139/$B$122*100</f>
        <v>0.008851383967855227</v>
      </c>
      <c r="G139" s="18">
        <f>C139/$C$122*100</f>
        <v>0.0006916264402640322</v>
      </c>
      <c r="H139" s="163"/>
      <c r="I139" s="163"/>
    </row>
    <row r="140" spans="1:9" ht="14.25" customHeight="1" thickBot="1">
      <c r="A140" s="23" t="s">
        <v>20</v>
      </c>
      <c r="B140" s="24">
        <v>1076</v>
      </c>
      <c r="C140" s="24">
        <v>1194</v>
      </c>
      <c r="D140" s="134">
        <f>C140-B140</f>
        <v>118</v>
      </c>
      <c r="E140" s="135">
        <f>IF(B140&lt;&gt;0,IF(AND(B140&gt;0,C140&gt;0),C140/B140*100,IF(AND(B140&lt;0,C140&lt;0),B140/C140*100,"")),"")</f>
        <v>110.96654275092936</v>
      </c>
      <c r="F140" s="111">
        <f>B140/$B$122*100</f>
        <v>0.04645897146054744</v>
      </c>
      <c r="G140" s="111">
        <f>C140/$C$122*100</f>
        <v>0.0458778872041808</v>
      </c>
      <c r="H140" s="163"/>
      <c r="I140" s="163"/>
    </row>
    <row r="141" spans="1:9" ht="14.25" customHeight="1">
      <c r="A141" s="27"/>
      <c r="B141" s="28"/>
      <c r="C141" s="28"/>
      <c r="D141" s="29"/>
      <c r="E141" s="30"/>
      <c r="F141" s="31"/>
      <c r="G141" s="31"/>
      <c r="H141" s="163"/>
      <c r="I141" s="163"/>
    </row>
    <row r="142" spans="1:9" ht="33" customHeight="1">
      <c r="A142" s="155" t="str">
        <f>"Внебюджетные фонды
(доля в общей сумме поступлений:    "&amp;B145&amp;" - "&amp;TEXT(IF(AND(B146&gt;0,B$8&gt;0),B146/B$8*100,IF(AND(B146&lt;0,B$8&lt;0),B$8/B146*100,0)),"0.0")&amp;"%;     "&amp;C145&amp;" - "&amp;TEXT(IF(AND(C146&gt;0,C$8&gt;0),C146/C$8*100,IF(AND(C146&lt;0,C$8&lt;0),C$8/C146*100,0)),"0.0")&amp;"%) "</f>
        <v>Внебюджетные фонды
(доля в общей сумме поступлений:    2018г. - 82.1%;     2019г. - 84.2%) </v>
      </c>
      <c r="B142" s="155"/>
      <c r="C142" s="155"/>
      <c r="D142" s="155"/>
      <c r="E142" s="155"/>
      <c r="F142" s="155"/>
      <c r="G142" s="155"/>
      <c r="H142" s="163"/>
      <c r="I142" s="163"/>
    </row>
    <row r="143" spans="1:9" ht="13.5" thickBot="1">
      <c r="A143" s="36"/>
      <c r="B143" s="41"/>
      <c r="C143" s="42"/>
      <c r="D143" s="43"/>
      <c r="E143" s="55"/>
      <c r="F143" s="44"/>
      <c r="G143" s="44"/>
      <c r="H143" s="163"/>
      <c r="I143" s="163"/>
    </row>
    <row r="144" spans="1:9" ht="24" customHeight="1" thickBot="1">
      <c r="A144" s="56"/>
      <c r="B144" s="85" t="s">
        <v>68</v>
      </c>
      <c r="C144" s="57" t="s">
        <v>68</v>
      </c>
      <c r="D144" s="153" t="s">
        <v>0</v>
      </c>
      <c r="E144" s="154"/>
      <c r="F144" s="158" t="s">
        <v>22</v>
      </c>
      <c r="G144" s="159"/>
      <c r="H144" s="163"/>
      <c r="I144" s="163"/>
    </row>
    <row r="145" spans="1:9" ht="13.5" thickBot="1">
      <c r="A145" s="58"/>
      <c r="B145" s="87" t="s">
        <v>69</v>
      </c>
      <c r="C145" s="87" t="s">
        <v>70</v>
      </c>
      <c r="D145" s="59" t="s">
        <v>2</v>
      </c>
      <c r="E145" s="58" t="s">
        <v>3</v>
      </c>
      <c r="F145" s="8" t="str">
        <f>F121</f>
        <v>2018г.</v>
      </c>
      <c r="G145" s="8" t="str">
        <f>G121</f>
        <v>2019г.</v>
      </c>
      <c r="H145" s="163"/>
      <c r="I145" s="163"/>
    </row>
    <row r="146" spans="1:9" s="2" customFormat="1" ht="12.75">
      <c r="A146" s="83" t="s">
        <v>47</v>
      </c>
      <c r="B146" s="84">
        <v>10791725</v>
      </c>
      <c r="C146" s="84">
        <v>11542255</v>
      </c>
      <c r="D146" s="81">
        <f>C146-B146</f>
        <v>750530</v>
      </c>
      <c r="E146" s="90">
        <f>IF(B146&lt;&gt;0,IF(AND(B146&gt;0,C146&gt;0),C146/B146*100,IF(AND(B146&lt;0,C146&lt;0),B146/C146*100,"")),"")</f>
        <v>106.9546805538503</v>
      </c>
      <c r="F146" s="80">
        <v>100</v>
      </c>
      <c r="G146" s="80">
        <v>100</v>
      </c>
      <c r="H146" s="163"/>
      <c r="I146" s="163"/>
    </row>
    <row r="147" spans="1:9" s="2" customFormat="1" ht="12.75">
      <c r="A147" s="140" t="s">
        <v>19</v>
      </c>
      <c r="B147" s="136"/>
      <c r="C147" s="136"/>
      <c r="D147" s="137"/>
      <c r="E147" s="138"/>
      <c r="F147" s="139"/>
      <c r="G147" s="139"/>
      <c r="H147" s="163"/>
      <c r="I147" s="163"/>
    </row>
    <row r="148" spans="1:9" s="2" customFormat="1" ht="17.25" customHeight="1">
      <c r="A148" s="140" t="s">
        <v>61</v>
      </c>
      <c r="B148" s="152">
        <v>10789957</v>
      </c>
      <c r="C148" s="152">
        <v>11541645</v>
      </c>
      <c r="D148" s="62">
        <f>C148-B148</f>
        <v>751688</v>
      </c>
      <c r="E148" s="110">
        <f>IF(B148&lt;&gt;0,IF(AND(B148&gt;0,C148&gt;0),C148/B148*100,IF(AND(B148&lt;0,C148&lt;0),B148/C148*100,"")),"")</f>
        <v>106.96655232268301</v>
      </c>
      <c r="F148" s="18">
        <f>B148/B$146*100</f>
        <v>99.98361707697333</v>
      </c>
      <c r="G148" s="61">
        <f>C148/C$146*100</f>
        <v>99.99471507084188</v>
      </c>
      <c r="H148" s="163"/>
      <c r="I148" s="163"/>
    </row>
    <row r="149" spans="1:9" s="2" customFormat="1" ht="12.75">
      <c r="A149" s="140" t="s">
        <v>56</v>
      </c>
      <c r="B149" s="152">
        <v>0</v>
      </c>
      <c r="C149" s="152">
        <v>0</v>
      </c>
      <c r="D149" s="137"/>
      <c r="E149" s="138"/>
      <c r="F149" s="139"/>
      <c r="G149" s="139"/>
      <c r="H149" s="163"/>
      <c r="I149" s="163"/>
    </row>
    <row r="150" spans="1:9" s="2" customFormat="1" ht="12.75">
      <c r="A150" s="140" t="s">
        <v>62</v>
      </c>
      <c r="B150" s="152">
        <v>8571149</v>
      </c>
      <c r="C150" s="152">
        <v>9146210</v>
      </c>
      <c r="D150" s="62">
        <f>C150-B150</f>
        <v>575061</v>
      </c>
      <c r="E150" s="110">
        <f>IF(B150&lt;&gt;0,IF(AND(B150&gt;0,C150&gt;0),C150/B150*100,IF(AND(B150&lt;0,C150&lt;0),B150/C150*100,"")),"")</f>
        <v>106.70926383382205</v>
      </c>
      <c r="F150" s="18">
        <f aca="true" t="shared" si="26" ref="F150:G153">B150/B$146*100</f>
        <v>79.42334520199505</v>
      </c>
      <c r="G150" s="61">
        <f t="shared" si="26"/>
        <v>79.24110150053001</v>
      </c>
      <c r="H150" s="163"/>
      <c r="I150" s="163"/>
    </row>
    <row r="151" spans="1:9" s="2" customFormat="1" ht="26.25">
      <c r="A151" s="140" t="s">
        <v>63</v>
      </c>
      <c r="B151" s="152">
        <v>269251</v>
      </c>
      <c r="C151" s="152">
        <v>278302</v>
      </c>
      <c r="D151" s="62">
        <f>C151-B151</f>
        <v>9051</v>
      </c>
      <c r="E151" s="110">
        <f>IF(B151&lt;&gt;0,IF(AND(B151&gt;0,C151&gt;0),C151/B151*100,IF(AND(B151&lt;0,C151&lt;0),B151/C151*100,"")),"")</f>
        <v>103.36154740372365</v>
      </c>
      <c r="F151" s="18">
        <f t="shared" si="26"/>
        <v>2.494976475030637</v>
      </c>
      <c r="G151" s="61">
        <f t="shared" si="26"/>
        <v>2.4111579583019087</v>
      </c>
      <c r="H151" s="163"/>
      <c r="I151" s="163"/>
    </row>
    <row r="152" spans="1:9" s="2" customFormat="1" ht="26.25">
      <c r="A152" s="140" t="s">
        <v>64</v>
      </c>
      <c r="B152" s="152">
        <v>1949557</v>
      </c>
      <c r="C152" s="152">
        <v>2117133</v>
      </c>
      <c r="D152" s="62">
        <f>C152-B152</f>
        <v>167576</v>
      </c>
      <c r="E152" s="110">
        <f>IF(B152&lt;&gt;0,IF(AND(B152&gt;0,C152&gt;0),C152/B152*100,IF(AND(B152&lt;0,C152&lt;0),B152/C152*100,"")),"")</f>
        <v>108.5955937682253</v>
      </c>
      <c r="F152" s="18">
        <f t="shared" si="26"/>
        <v>18.065295399947644</v>
      </c>
      <c r="G152" s="61">
        <f t="shared" si="26"/>
        <v>18.34245561200996</v>
      </c>
      <c r="H152" s="163"/>
      <c r="I152" s="163"/>
    </row>
    <row r="153" spans="1:9" s="2" customFormat="1" ht="26.25">
      <c r="A153" s="140" t="s">
        <v>57</v>
      </c>
      <c r="B153" s="152">
        <v>1768</v>
      </c>
      <c r="C153" s="152">
        <v>610</v>
      </c>
      <c r="D153" s="62">
        <f>C153-B153</f>
        <v>-1158</v>
      </c>
      <c r="E153" s="110">
        <f>IF(B153&lt;&gt;0,IF(AND(B153&gt;0,C153&gt;0),C153/B153*100,IF(AND(B153&lt;0,C153&lt;0),B153/C153*100,"")),"")</f>
        <v>34.502262443438916</v>
      </c>
      <c r="F153" s="18">
        <f t="shared" si="26"/>
        <v>0.0163829230266709</v>
      </c>
      <c r="G153" s="61">
        <f t="shared" si="26"/>
        <v>0.00528492915812378</v>
      </c>
      <c r="H153" s="163"/>
      <c r="I153" s="163"/>
    </row>
    <row r="154" spans="1:9" s="2" customFormat="1" ht="12.75">
      <c r="A154" s="140" t="s">
        <v>56</v>
      </c>
      <c r="B154" s="152">
        <v>0</v>
      </c>
      <c r="C154" s="152">
        <v>0</v>
      </c>
      <c r="D154" s="137"/>
      <c r="E154" s="138"/>
      <c r="F154" s="139"/>
      <c r="G154" s="139"/>
      <c r="H154" s="163"/>
      <c r="I154" s="163"/>
    </row>
    <row r="155" spans="1:9" ht="12.75">
      <c r="A155" s="39" t="s">
        <v>58</v>
      </c>
      <c r="B155" s="112">
        <v>1422</v>
      </c>
      <c r="C155" s="112">
        <v>250</v>
      </c>
      <c r="D155" s="62">
        <f>C155-B155</f>
        <v>-1172</v>
      </c>
      <c r="E155" s="110">
        <f>IF(B155&lt;&gt;0,IF(AND(B155&gt;0,C155&gt;0),C155/B155*100,IF(AND(B155&lt;0,C155&lt;0),B155/C155*100,"")),"")</f>
        <v>17.580872011251756</v>
      </c>
      <c r="F155" s="18">
        <f aca="true" t="shared" si="27" ref="F155:G157">B155/B$146*100</f>
        <v>0.013176762751089375</v>
      </c>
      <c r="G155" s="61">
        <f t="shared" si="27"/>
        <v>0.0021659545730015497</v>
      </c>
      <c r="H155" s="163"/>
      <c r="I155" s="163"/>
    </row>
    <row r="156" spans="1:9" ht="12.75">
      <c r="A156" s="39" t="s">
        <v>59</v>
      </c>
      <c r="B156" s="60">
        <v>241</v>
      </c>
      <c r="C156" s="60">
        <v>247</v>
      </c>
      <c r="D156" s="49">
        <f>C156-B156</f>
        <v>6</v>
      </c>
      <c r="E156" s="92">
        <f>IF(B156&lt;&gt;0,IF(AND(B156&gt;0,C156&gt;0),C156/B156*100,IF(AND(B156&lt;0,C156&lt;0),B156/C156*100,"")),"")</f>
        <v>102.48962655601659</v>
      </c>
      <c r="F156" s="18">
        <f t="shared" si="27"/>
        <v>0.002233192561893488</v>
      </c>
      <c r="G156" s="61">
        <f t="shared" si="27"/>
        <v>0.002139963118125531</v>
      </c>
      <c r="H156" s="163"/>
      <c r="I156" s="163"/>
    </row>
    <row r="157" spans="1:9" ht="13.5" thickBot="1">
      <c r="A157" s="63" t="s">
        <v>60</v>
      </c>
      <c r="B157" s="64">
        <v>105</v>
      </c>
      <c r="C157" s="64">
        <v>113</v>
      </c>
      <c r="D157" s="51">
        <f>C157-B157</f>
        <v>8</v>
      </c>
      <c r="E157" s="93">
        <f>IF(B157&lt;&gt;0,IF(AND(B157&gt;0,C157&gt;0),C157/B157*100,IF(AND(B157&lt;0,C157&lt;0),B157/C157*100,"")),"")</f>
        <v>107.61904761904762</v>
      </c>
      <c r="F157" s="26">
        <f t="shared" si="27"/>
        <v>0.0009729677136880342</v>
      </c>
      <c r="G157" s="65">
        <f t="shared" si="27"/>
        <v>0.0009790114669967005</v>
      </c>
      <c r="H157" s="163"/>
      <c r="I157" s="163"/>
    </row>
    <row r="158" spans="1:7" ht="12.75">
      <c r="A158" s="141"/>
      <c r="B158" s="67"/>
      <c r="C158" s="68"/>
      <c r="D158" s="29"/>
      <c r="E158" s="30"/>
      <c r="F158" s="69"/>
      <c r="G158" s="70"/>
    </row>
    <row r="159" spans="1:7" ht="12.75">
      <c r="A159" s="66"/>
      <c r="B159" s="68"/>
      <c r="C159" s="68"/>
      <c r="D159" s="29"/>
      <c r="E159" s="30"/>
      <c r="F159" s="69"/>
      <c r="G159" s="71"/>
    </row>
    <row r="160" spans="1:6" ht="12.75">
      <c r="A160" s="72"/>
      <c r="B160" s="67"/>
      <c r="C160" s="68"/>
      <c r="D160" s="29"/>
      <c r="E160" s="30"/>
      <c r="F160" s="69"/>
    </row>
    <row r="161" spans="1:6" ht="12.75">
      <c r="A161" s="74"/>
      <c r="B161" s="67"/>
      <c r="C161" s="68"/>
      <c r="D161" s="29"/>
      <c r="E161" s="30"/>
      <c r="F161" s="75"/>
    </row>
    <row r="162" spans="2:5" ht="12.75">
      <c r="B162" s="45"/>
      <c r="C162" s="45"/>
      <c r="D162" s="29"/>
      <c r="E162" s="30"/>
    </row>
    <row r="165" ht="12.75">
      <c r="B165" s="46"/>
    </row>
    <row r="166" ht="12.75">
      <c r="B166" s="46"/>
    </row>
    <row r="167" ht="12.75">
      <c r="B167" s="46"/>
    </row>
    <row r="168" ht="12.75">
      <c r="B168" s="46"/>
    </row>
    <row r="169" ht="12.75">
      <c r="B169" s="46"/>
    </row>
  </sheetData>
  <sheetProtection/>
  <mergeCells count="19">
    <mergeCell ref="A91:G91"/>
    <mergeCell ref="D144:E144"/>
    <mergeCell ref="F144:G144"/>
    <mergeCell ref="D93:E93"/>
    <mergeCell ref="F93:G93"/>
    <mergeCell ref="F120:G120"/>
    <mergeCell ref="A118:G118"/>
    <mergeCell ref="A142:G142"/>
    <mergeCell ref="D120:E120"/>
    <mergeCell ref="D5:E5"/>
    <mergeCell ref="A38:G38"/>
    <mergeCell ref="A59:G59"/>
    <mergeCell ref="A1:G1"/>
    <mergeCell ref="A4:F4"/>
    <mergeCell ref="D61:E61"/>
    <mergeCell ref="F61:G61"/>
    <mergeCell ref="D40:E40"/>
    <mergeCell ref="F40:G40"/>
    <mergeCell ref="F5:G5"/>
  </mergeCells>
  <printOptions horizontalCentered="1"/>
  <pageMargins left="0.7480314960629921" right="0.15748031496062992" top="0" bottom="0" header="0" footer="0"/>
  <pageSetup fitToHeight="2" horizontalDpi="600" verticalDpi="600" orientation="portrait" paperSize="9" scale="60" r:id="rId1"/>
  <rowBreaks count="1" manualBreakCount="1">
    <brk id="8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Нестеренок</dc:creator>
  <cp:keywords/>
  <dc:description/>
  <cp:lastModifiedBy>Андрушко Светлана Сергеевна</cp:lastModifiedBy>
  <cp:lastPrinted>2019-05-07T02:28:43Z</cp:lastPrinted>
  <dcterms:created xsi:type="dcterms:W3CDTF">2010-01-14T06:30:36Z</dcterms:created>
  <dcterms:modified xsi:type="dcterms:W3CDTF">2019-05-07T06:55:42Z</dcterms:modified>
  <cp:category/>
  <cp:version/>
  <cp:contentType/>
  <cp:contentStatus/>
</cp:coreProperties>
</file>